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2870" windowHeight="8025" activeTab="0"/>
  </bookViews>
  <sheets>
    <sheet name="Allg. Schulen" sheetId="1" r:id="rId1"/>
    <sheet name="Hochschulen" sheetId="2" r:id="rId2"/>
  </sheets>
  <definedNames>
    <definedName name="_xlnm.Print_Area" localSheetId="0">'Allg. Schulen'!$A$1:$E$103</definedName>
    <definedName name="_xlnm.Print_Area" localSheetId="1">'Hochschulen'!$A$1:$E$103</definedName>
    <definedName name="_xlnm.Print_Titles" localSheetId="0">'Allg. Schulen'!$1:$3</definedName>
    <definedName name="_xlnm.Print_Titles" localSheetId="1">'Hochschulen'!$1:$3</definedName>
    <definedName name="Schulart">#REF!</definedName>
    <definedName name="Schule" localSheetId="1">#REF!</definedName>
    <definedName name="Schule">#REF!</definedName>
    <definedName name="Schultyp" localSheetId="1">#REF!</definedName>
    <definedName name="Schultyp">#REF!</definedName>
  </definedNames>
  <calcPr fullCalcOnLoad="1"/>
</workbook>
</file>

<file path=xl/sharedStrings.xml><?xml version="1.0" encoding="utf-8"?>
<sst xmlns="http://schemas.openxmlformats.org/spreadsheetml/2006/main" count="280" uniqueCount="132">
  <si>
    <r>
      <t>f</t>
    </r>
    <r>
      <rPr>
        <b/>
        <vertAlign val="subscript"/>
        <sz val="10"/>
        <rFont val="Calibri"/>
        <family val="2"/>
      </rPr>
      <t>I</t>
    </r>
  </si>
  <si>
    <r>
      <t>as</t>
    </r>
    <r>
      <rPr>
        <b/>
        <vertAlign val="subscript"/>
        <sz val="10"/>
        <rFont val="Calibri"/>
        <family val="2"/>
      </rPr>
      <t>I</t>
    </r>
  </si>
  <si>
    <t>Waschtischarmatur</t>
  </si>
  <si>
    <t>WC-Spartaste</t>
  </si>
  <si>
    <t>WC</t>
  </si>
  <si>
    <t>Urinal</t>
  </si>
  <si>
    <t>Armatur Teeküche</t>
  </si>
  <si>
    <t>Sanitärobjekte</t>
  </si>
  <si>
    <t xml:space="preserve"> </t>
  </si>
  <si>
    <t>Reinigung Böden</t>
  </si>
  <si>
    <t>NGF</t>
  </si>
  <si>
    <t>Menge des genutzten Brauchwassers</t>
  </si>
  <si>
    <t>Menge des auf dem Grundstück gereinigten Brauchwassers</t>
  </si>
  <si>
    <t>Sanitärbereiche</t>
  </si>
  <si>
    <t>Feucht Wischbare Bodenbeläge</t>
  </si>
  <si>
    <t>Lobby</t>
  </si>
  <si>
    <t>Verkehrsfläche</t>
  </si>
  <si>
    <t>Keller, Nebenräume</t>
  </si>
  <si>
    <t>Summe Wasserbedarf zur Bodenreinigung</t>
  </si>
  <si>
    <t xml:space="preserve">Fläche </t>
  </si>
  <si>
    <t>Gesamtfrischwasserbedarf</t>
  </si>
  <si>
    <t>Gesamtabwasseraufkommen</t>
  </si>
  <si>
    <t>Wassergebrauchskennwert</t>
  </si>
  <si>
    <t>Jährliche Niederschlagsmenge am Standort</t>
  </si>
  <si>
    <t>Ermittlung der zu berücksichtigen Niederschlagsmenge</t>
  </si>
  <si>
    <t>Gebäudedaten</t>
  </si>
  <si>
    <t>Niederschlags- und Brauchwasserbehandlung</t>
  </si>
  <si>
    <t>Menge des auf dem Grundstück versickerten Niederschlagswassers</t>
  </si>
  <si>
    <t>Menge des genutzten Niederschlagswassers</t>
  </si>
  <si>
    <t>Grenzwerte</t>
  </si>
  <si>
    <t>Abwasseraufk. anfallendes Niederschlagswasser</t>
  </si>
  <si>
    <t>Abwasseraufkommen pro Jahr</t>
  </si>
  <si>
    <t>Frischwasserbedarf pro Jahr</t>
  </si>
  <si>
    <t>Projekt</t>
  </si>
  <si>
    <t>Anfallendes Niederschlagswasser Dächer</t>
  </si>
  <si>
    <t>Wasserbedarf  Fussbodenreinigung</t>
  </si>
  <si>
    <t>Abwasseraufkommen  Fussbodenreinigung</t>
  </si>
  <si>
    <t xml:space="preserve">Abwasseraufkommen Fussbodenreinigung </t>
  </si>
  <si>
    <t>Frischwasserbedarf Fussbodenreinigung</t>
  </si>
  <si>
    <t>Verhältnis Wassergebrauchskennwert / Grenzwert</t>
  </si>
  <si>
    <t>Ertragsbeiwert Dach 1</t>
  </si>
  <si>
    <t>Fläche Dach 1</t>
  </si>
  <si>
    <t>Fläche Dach 2</t>
  </si>
  <si>
    <t>Ertragsbeiwert Dach 2</t>
  </si>
  <si>
    <t>Fläche Dach 3</t>
  </si>
  <si>
    <t>Ertragsbeiwert Dach 3</t>
  </si>
  <si>
    <t>Fläche Dach 4</t>
  </si>
  <si>
    <t>Ertragsbeiwert Dach 4</t>
  </si>
  <si>
    <t>Punkte Kriterium 1.2.3</t>
  </si>
  <si>
    <t xml:space="preserve">  </t>
  </si>
  <si>
    <t>Menge des genutzten Niederschlagswassers (mit Wandlung in Abwasser z.B. Substitution Wischwasser)</t>
  </si>
  <si>
    <t>Menge des genutzten Niederschlagswassers (ohne Wandlung in Abwasser z. B. adiabate Kühlung)</t>
  </si>
  <si>
    <t>Kontrollwert nicht substituierbares Frischwasser:</t>
  </si>
  <si>
    <t>Menge des in die Kanalisation direkt abgeführten Niederschlagswassers (direkte Einspeisung z.B. Überschuss)</t>
  </si>
  <si>
    <t>Menge des in die Kanalisation direkt abgeführten Niederschlagwassers</t>
  </si>
  <si>
    <t>WGK/V</t>
  </si>
  <si>
    <t>Punkte</t>
  </si>
  <si>
    <t xml:space="preserve"> = NGF · 400/3 · 0,125/1000</t>
  </si>
  <si>
    <r>
      <t xml:space="preserve"> = AD · 0,8 · S</t>
    </r>
    <r>
      <rPr>
        <vertAlign val="subscript"/>
        <sz val="10"/>
        <rFont val="Calibri"/>
        <family val="2"/>
      </rPr>
      <t>RW</t>
    </r>
    <r>
      <rPr>
        <sz val="10"/>
        <rFont val="Calibri"/>
        <family val="2"/>
      </rPr>
      <t>/1000 · 0,5</t>
    </r>
  </si>
  <si>
    <t xml:space="preserve"> =WENN(Ergebnis&lt;(2/3);150-(150*Ergebnis);110-(90*Ergebnis))</t>
  </si>
  <si>
    <r>
      <t>*keine Duschen: as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='0' eingeben</t>
    </r>
  </si>
  <si>
    <r>
      <t xml:space="preserve">Anzahl </t>
    </r>
    <r>
      <rPr>
        <b/>
        <sz val="10"/>
        <rFont val="Calibri"/>
        <family val="2"/>
      </rPr>
      <t>Mitarbeiter</t>
    </r>
  </si>
  <si>
    <t>Anwesenheitstage pro Jahr</t>
  </si>
  <si>
    <t>sec/d</t>
  </si>
  <si>
    <t>Spülung/d</t>
  </si>
  <si>
    <r>
      <t xml:space="preserve">Summe rechn. Wasserbedarf je </t>
    </r>
    <r>
      <rPr>
        <b/>
        <sz val="10"/>
        <rFont val="Calibri"/>
        <family val="2"/>
      </rPr>
      <t>Mitarbeiter (Verwaltung)</t>
    </r>
    <r>
      <rPr>
        <sz val="10"/>
        <rFont val="Calibri"/>
        <family val="2"/>
      </rPr>
      <t xml:space="preserve"> pro Tag </t>
    </r>
  </si>
  <si>
    <t>Rechn. Wasserbedarf aller Mitarbeiter pro Jahr [m³]</t>
  </si>
  <si>
    <t>Vergleichswert (=Grenzwert) gesamt</t>
  </si>
  <si>
    <r>
      <t>Summe rechn. Wasserbedarf</t>
    </r>
    <r>
      <rPr>
        <sz val="10"/>
        <color indexed="50"/>
        <rFont val="Calibri"/>
        <family val="2"/>
      </rPr>
      <t xml:space="preserve"> </t>
    </r>
    <r>
      <rPr>
        <b/>
        <sz val="10"/>
        <color indexed="30"/>
        <rFont val="Calibri"/>
        <family val="2"/>
      </rPr>
      <t>Sporthalle</t>
    </r>
    <r>
      <rPr>
        <sz val="10"/>
        <rFont val="Calibri"/>
        <family val="2"/>
      </rPr>
      <t xml:space="preserve"> pro Tag </t>
    </r>
  </si>
  <si>
    <r>
      <rPr>
        <b/>
        <sz val="10"/>
        <rFont val="Calibri"/>
        <family val="2"/>
      </rPr>
      <t xml:space="preserve">Rechn. Wasserbedarf </t>
    </r>
    <r>
      <rPr>
        <b/>
        <sz val="10"/>
        <color indexed="30"/>
        <rFont val="Calibri"/>
        <family val="2"/>
      </rPr>
      <t>Sporthalle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rFont val="Calibri"/>
        <family val="2"/>
      </rPr>
      <t>pro Jahr [m³]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</si>
  <si>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</si>
  <si>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Personen pro Feld  </t>
  </si>
  <si>
    <t>Unterrichtsräume</t>
  </si>
  <si>
    <r>
      <t xml:space="preserve">Frischwasserbedarf </t>
    </r>
    <r>
      <rPr>
        <b/>
        <sz val="10"/>
        <color indexed="30"/>
        <rFont val="Calibri"/>
        <family val="2"/>
      </rPr>
      <t>Sporthalle</t>
    </r>
  </si>
  <si>
    <r>
      <t xml:space="preserve">Frischwasserbedarf  </t>
    </r>
    <r>
      <rPr>
        <b/>
        <sz val="10"/>
        <rFont val="Calibri"/>
        <family val="2"/>
      </rPr>
      <t>Mitarbeiter</t>
    </r>
  </si>
  <si>
    <r>
      <t xml:space="preserve">Abwasserbedarf  </t>
    </r>
    <r>
      <rPr>
        <b/>
        <sz val="10"/>
        <rFont val="Calibri"/>
        <family val="2"/>
      </rPr>
      <t>Mitarbeiter</t>
    </r>
  </si>
  <si>
    <r>
      <t xml:space="preserve"> =WENN(E17=0;</t>
    </r>
    <r>
      <rPr>
        <sz val="10"/>
        <color indexed="49"/>
        <rFont val="Calibri"/>
        <family val="2"/>
      </rPr>
      <t>E9*32,75*D9/1000</t>
    </r>
    <r>
      <rPr>
        <sz val="10"/>
        <rFont val="Calibri"/>
        <family val="2"/>
      </rPr>
      <t>;</t>
    </r>
    <r>
      <rPr>
        <sz val="10"/>
        <color indexed="17"/>
        <rFont val="Calibri"/>
        <family val="2"/>
      </rPr>
      <t>E9*40,25*D9/1000</t>
    </r>
    <r>
      <rPr>
        <sz val="10"/>
        <rFont val="Calibri"/>
        <family val="2"/>
      </rPr>
      <t>)</t>
    </r>
  </si>
  <si>
    <r>
      <t xml:space="preserve"> =WENN(E17=0;</t>
    </r>
    <r>
      <rPr>
        <sz val="10"/>
        <color indexed="49"/>
        <rFont val="Calibri"/>
        <family val="2"/>
      </rPr>
      <t>E9*32,75*D10/1000</t>
    </r>
    <r>
      <rPr>
        <sz val="10"/>
        <rFont val="Calibri"/>
        <family val="2"/>
      </rPr>
      <t>;</t>
    </r>
    <r>
      <rPr>
        <sz val="10"/>
        <color indexed="17"/>
        <rFont val="Calibri"/>
        <family val="2"/>
      </rPr>
      <t>E9*40,25*^D10/1000</t>
    </r>
    <r>
      <rPr>
        <sz val="10"/>
        <rFont val="Calibri"/>
        <family val="2"/>
      </rPr>
      <t>)</t>
    </r>
  </si>
  <si>
    <r>
      <t xml:space="preserve"> =</t>
    </r>
    <r>
      <rPr>
        <sz val="10"/>
        <color indexed="49"/>
        <rFont val="Calibri"/>
        <family val="2"/>
      </rPr>
      <t>E11*27,75*D11/1000</t>
    </r>
  </si>
  <si>
    <r>
      <t xml:space="preserve">Abwasserbedarf </t>
    </r>
    <r>
      <rPr>
        <b/>
        <sz val="10"/>
        <color indexed="62"/>
        <rFont val="Calibri"/>
        <family val="2"/>
      </rPr>
      <t xml:space="preserve"> </t>
    </r>
    <r>
      <rPr>
        <b/>
        <sz val="10"/>
        <color indexed="30"/>
        <rFont val="Calibri"/>
        <family val="2"/>
      </rPr>
      <t>Sporthalle</t>
    </r>
  </si>
  <si>
    <r>
      <t xml:space="preserve">Frischwasserbedarf 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30"/>
        <rFont val="Calibri"/>
        <family val="2"/>
      </rPr>
      <t>Sporthalle</t>
    </r>
  </si>
  <si>
    <r>
      <t xml:space="preserve"> = n</t>
    </r>
    <r>
      <rPr>
        <vertAlign val="subscript"/>
        <sz val="10"/>
        <rFont val="Calibri"/>
        <family val="2"/>
      </rPr>
      <t>NU</t>
    </r>
    <r>
      <rPr>
        <sz val="10"/>
        <rFont val="Calibri"/>
        <family val="2"/>
      </rPr>
      <t xml:space="preserve">  ·n</t>
    </r>
    <r>
      <rPr>
        <vertAlign val="subscript"/>
        <sz val="10"/>
        <rFont val="Calibri"/>
        <family val="2"/>
      </rPr>
      <t>Felder</t>
    </r>
    <r>
      <rPr>
        <sz val="10"/>
        <rFont val="Calibri"/>
        <family val="2"/>
      </rPr>
      <t>· f</t>
    </r>
    <r>
      <rPr>
        <vertAlign val="subscript"/>
        <sz val="10"/>
        <rFont val="Calibri"/>
        <family val="2"/>
      </rPr>
      <t>NU</t>
    </r>
    <r>
      <rPr>
        <sz val="10"/>
        <rFont val="Calibri"/>
        <family val="2"/>
      </rPr>
      <t xml:space="preserve"> gesamt  · as</t>
    </r>
    <r>
      <rPr>
        <vertAlign val="subscript"/>
        <sz val="10"/>
        <rFont val="Calibri"/>
        <family val="2"/>
      </rPr>
      <t>I  ·</t>
    </r>
    <r>
      <rPr>
        <sz val="10"/>
        <rFont val="Calibri"/>
        <family val="2"/>
      </rPr>
      <t xml:space="preserve"> n</t>
    </r>
    <r>
      <rPr>
        <vertAlign val="subscript"/>
        <sz val="10"/>
        <rFont val="Calibri"/>
        <family val="2"/>
      </rPr>
      <t>Tage</t>
    </r>
  </si>
  <si>
    <r>
      <t xml:space="preserve"> = n</t>
    </r>
    <r>
      <rPr>
        <vertAlign val="subscript"/>
        <sz val="10"/>
        <rFont val="Calibri"/>
        <family val="2"/>
      </rPr>
      <t>NU</t>
    </r>
    <r>
      <rPr>
        <sz val="10"/>
        <rFont val="Calibri"/>
        <family val="2"/>
      </rPr>
      <t xml:space="preserve"> · f</t>
    </r>
    <r>
      <rPr>
        <vertAlign val="subscript"/>
        <sz val="10"/>
        <rFont val="Calibri"/>
        <family val="2"/>
      </rPr>
      <t>NU</t>
    </r>
    <r>
      <rPr>
        <sz val="10"/>
        <rFont val="Calibri"/>
        <family val="2"/>
      </rPr>
      <t xml:space="preserve"> gesamt · as</t>
    </r>
    <r>
      <rPr>
        <vertAlign val="subscript"/>
        <sz val="10"/>
        <rFont val="Calibri"/>
        <family val="2"/>
      </rPr>
      <t>I</t>
    </r>
    <r>
      <rPr>
        <sz val="10"/>
        <rFont val="Calibri"/>
        <family val="2"/>
      </rPr>
      <t xml:space="preserve"> (mit / ohne Duschen) · n</t>
    </r>
    <r>
      <rPr>
        <vertAlign val="subscript"/>
        <sz val="10"/>
        <rFont val="Calibri"/>
        <family val="2"/>
      </rPr>
      <t>Tage</t>
    </r>
  </si>
  <si>
    <r>
      <t xml:space="preserve"> = n</t>
    </r>
    <r>
      <rPr>
        <vertAlign val="subscript"/>
        <sz val="10"/>
        <rFont val="Calibri"/>
        <family val="2"/>
      </rPr>
      <t>NU</t>
    </r>
    <r>
      <rPr>
        <sz val="10"/>
        <rFont val="Calibri"/>
        <family val="2"/>
      </rPr>
      <t xml:space="preserve"> · f</t>
    </r>
    <r>
      <rPr>
        <vertAlign val="subscript"/>
        <sz val="10"/>
        <rFont val="Calibri"/>
        <family val="2"/>
      </rPr>
      <t>NU</t>
    </r>
    <r>
      <rPr>
        <sz val="10"/>
        <rFont val="Calibri"/>
        <family val="2"/>
      </rPr>
      <t xml:space="preserve"> gesamt · asI (mit / ohne Duschen) · n</t>
    </r>
    <r>
      <rPr>
        <vertAlign val="subscript"/>
        <sz val="10"/>
        <rFont val="Calibri"/>
        <family val="2"/>
      </rPr>
      <t>Tage</t>
    </r>
  </si>
  <si>
    <r>
      <t xml:space="preserve"> = n</t>
    </r>
    <r>
      <rPr>
        <vertAlign val="subscript"/>
        <sz val="10"/>
        <rFont val="Calibri"/>
        <family val="2"/>
      </rPr>
      <t>NU</t>
    </r>
    <r>
      <rPr>
        <sz val="10"/>
        <rFont val="Calibri"/>
        <family val="2"/>
      </rPr>
      <t xml:space="preserve"> · f</t>
    </r>
    <r>
      <rPr>
        <vertAlign val="subscript"/>
        <sz val="10"/>
        <rFont val="Calibri"/>
        <family val="2"/>
      </rPr>
      <t>NU</t>
    </r>
    <r>
      <rPr>
        <sz val="10"/>
        <rFont val="Calibri"/>
        <family val="2"/>
      </rPr>
      <t xml:space="preserve"> gesamt  · as</t>
    </r>
    <r>
      <rPr>
        <vertAlign val="subscript"/>
        <sz val="10"/>
        <rFont val="Calibri"/>
        <family val="2"/>
      </rPr>
      <t xml:space="preserve">I  </t>
    </r>
    <r>
      <rPr>
        <sz val="10"/>
        <rFont val="Calibri"/>
        <family val="2"/>
      </rPr>
      <t>· n</t>
    </r>
    <r>
      <rPr>
        <vertAlign val="subscript"/>
        <sz val="10"/>
        <rFont val="Calibri"/>
        <family val="2"/>
      </rPr>
      <t>Tage</t>
    </r>
  </si>
  <si>
    <t xml:space="preserve"> =E7*400/3*0,125/1000</t>
  </si>
  <si>
    <r>
      <t xml:space="preserve">Abwasseraufkommen  </t>
    </r>
    <r>
      <rPr>
        <b/>
        <sz val="10"/>
        <rFont val="Calibri"/>
        <family val="2"/>
      </rPr>
      <t>Mitarbeiter / Lehrkräfte</t>
    </r>
  </si>
  <si>
    <r>
      <t xml:space="preserve">Abwasseraufkommen </t>
    </r>
    <r>
      <rPr>
        <b/>
        <sz val="10"/>
        <color indexed="30"/>
        <rFont val="Calibri"/>
        <family val="2"/>
      </rPr>
      <t>Sport</t>
    </r>
    <r>
      <rPr>
        <b/>
        <sz val="10"/>
        <color indexed="30"/>
        <rFont val="Calibri"/>
        <family val="2"/>
      </rPr>
      <t>halle</t>
    </r>
  </si>
  <si>
    <t xml:space="preserve">Kontrolle: Anfallendes Niederschlagswasser </t>
  </si>
  <si>
    <r>
      <t xml:space="preserve"> =</t>
    </r>
    <r>
      <rPr>
        <sz val="10"/>
        <color indexed="49"/>
        <rFont val="Calibri"/>
        <family val="2"/>
      </rPr>
      <t>1/2*D12*E12*3*(1/3*D15*E15+D16*9+D20*E20)*D11/1000</t>
    </r>
  </si>
  <si>
    <t>Nr.</t>
  </si>
  <si>
    <t>Sporthalle</t>
  </si>
  <si>
    <t xml:space="preserve">grüne Felder      </t>
  </si>
  <si>
    <t xml:space="preserve">  projektspezifische Dateneingabe</t>
  </si>
  <si>
    <t xml:space="preserve">graue Felder </t>
  </si>
  <si>
    <r>
      <t xml:space="preserve">Anzahl </t>
    </r>
    <r>
      <rPr>
        <b/>
        <sz val="10"/>
        <color indexed="50"/>
        <rFont val="Calibri"/>
        <family val="2"/>
      </rPr>
      <t>Lehrbeauftragte</t>
    </r>
  </si>
  <si>
    <r>
      <t xml:space="preserve">Armatur Dusche </t>
    </r>
    <r>
      <rPr>
        <b/>
        <sz val="10"/>
        <color indexed="50"/>
        <rFont val="Calibri"/>
        <family val="2"/>
      </rPr>
      <t>Lehrgebäude</t>
    </r>
    <r>
      <rPr>
        <sz val="10"/>
        <rFont val="Calibri"/>
        <family val="2"/>
      </rPr>
      <t>*</t>
    </r>
  </si>
  <si>
    <r>
      <t xml:space="preserve">Armatur Dusche </t>
    </r>
    <r>
      <rPr>
        <b/>
        <sz val="10"/>
        <color indexed="30"/>
        <rFont val="Calibri"/>
        <family val="2"/>
      </rPr>
      <t>Sporthalle</t>
    </r>
    <r>
      <rPr>
        <sz val="10"/>
        <rFont val="Calibri"/>
        <family val="2"/>
      </rPr>
      <t>*</t>
    </r>
  </si>
  <si>
    <r>
      <t xml:space="preserve">Summe rechn. Wasserbedarf je </t>
    </r>
    <r>
      <rPr>
        <b/>
        <sz val="10"/>
        <color indexed="50"/>
        <rFont val="Calibri"/>
        <family val="2"/>
      </rPr>
      <t>Lehrbeauftragten</t>
    </r>
    <r>
      <rPr>
        <b/>
        <sz val="10"/>
        <color indexed="50"/>
        <rFont val="Calibri"/>
        <family val="2"/>
      </rPr>
      <t xml:space="preserve"> </t>
    </r>
    <r>
      <rPr>
        <sz val="10"/>
        <rFont val="Calibri"/>
        <family val="2"/>
      </rPr>
      <t xml:space="preserve">pro Tag </t>
    </r>
  </si>
  <si>
    <r>
      <t>Rechn. Wasserbedarf aller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50"/>
        <rFont val="Calibri"/>
        <family val="2"/>
      </rPr>
      <t>Lehrbeauftragten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rFont val="Calibri"/>
        <family val="2"/>
      </rPr>
      <t>pro Jahr [m³]</t>
    </r>
  </si>
  <si>
    <t xml:space="preserve"> Vorannahmen, Änderung nur mit begründetem Nachwei!</t>
  </si>
  <si>
    <r>
      <rPr>
        <sz val="10"/>
        <rFont val="Calibri"/>
        <family val="2"/>
      </rPr>
      <t>Frischwasserbedarf</t>
    </r>
    <r>
      <rPr>
        <sz val="10"/>
        <color indexed="50"/>
        <rFont val="Calibri"/>
        <family val="2"/>
      </rPr>
      <t xml:space="preserve">  </t>
    </r>
    <r>
      <rPr>
        <b/>
        <sz val="10"/>
        <color indexed="50"/>
        <rFont val="Calibri"/>
        <family val="2"/>
      </rPr>
      <t>Lehrbeauftragte</t>
    </r>
  </si>
  <si>
    <r>
      <rPr>
        <sz val="10"/>
        <rFont val="Calibri"/>
        <family val="2"/>
      </rPr>
      <t>Abwasseraufkommen</t>
    </r>
    <r>
      <rPr>
        <sz val="10"/>
        <color indexed="50"/>
        <rFont val="Calibri"/>
        <family val="2"/>
      </rPr>
      <t xml:space="preserve">  </t>
    </r>
    <r>
      <rPr>
        <b/>
        <sz val="10"/>
        <color indexed="50"/>
        <rFont val="Calibri"/>
        <family val="2"/>
      </rPr>
      <t>Lehrbeauftragte</t>
    </r>
  </si>
  <si>
    <r>
      <t xml:space="preserve">Frischwasserbedarf  </t>
    </r>
    <r>
      <rPr>
        <b/>
        <sz val="10"/>
        <color indexed="50"/>
        <rFont val="Calibri"/>
        <family val="2"/>
      </rPr>
      <t>Lehrbeauftragte</t>
    </r>
  </si>
  <si>
    <r>
      <t xml:space="preserve">Abwasserbedarf  </t>
    </r>
    <r>
      <rPr>
        <b/>
        <sz val="10"/>
        <color indexed="50"/>
        <rFont val="Calibri"/>
        <family val="2"/>
      </rPr>
      <t>Lehrbeauftragte</t>
    </r>
  </si>
  <si>
    <r>
      <rPr>
        <sz val="10"/>
        <rFont val="Calibri"/>
        <family val="2"/>
      </rPr>
      <t xml:space="preserve">Anzahl </t>
    </r>
    <r>
      <rPr>
        <b/>
        <sz val="10"/>
        <color indexed="30"/>
        <rFont val="Calibri"/>
        <family val="2"/>
      </rPr>
      <t>Sportfelder</t>
    </r>
    <r>
      <rPr>
        <b/>
        <sz val="10"/>
        <color indexed="50"/>
        <rFont val="Calibri"/>
        <family val="2"/>
      </rPr>
      <t xml:space="preserve"> </t>
    </r>
    <r>
      <rPr>
        <sz val="10"/>
        <rFont val="Calibri"/>
        <family val="2"/>
      </rPr>
      <t>( falls Sporthalle vorh.)</t>
    </r>
  </si>
  <si>
    <t>BNB_UN 1.2.3</t>
  </si>
  <si>
    <t>Berechnungstool für Trinkwasser- und Abwasseraufkommen von allg. Schulen</t>
  </si>
  <si>
    <t>Büros, Lehrerzimmer</t>
  </si>
  <si>
    <t>(5 x wöchentl. + 1 x wöchentlich während der Ferien)</t>
  </si>
  <si>
    <t>(3 x wöchentl. + 1 x wöchentlich während der Ferien)</t>
  </si>
  <si>
    <t>(2 x wöchentl. + 1 x wöchentlich während der Ferien)</t>
  </si>
  <si>
    <t>(1,5 x wöchentl. + 1 x wöchentlich während der Ferien)</t>
  </si>
  <si>
    <t xml:space="preserve"> (1 x monatlich)</t>
  </si>
  <si>
    <t>Reinigungen pro Jahr</t>
  </si>
  <si>
    <t>(75% Anwesenheit pro Tag gegenüber Büromitarbeiter)</t>
  </si>
  <si>
    <t>(1/3 der 20 Personen pro Sportfeld (3 Doppelstunden) x [15 sec Waschbeckennutzung + 3 l WC + 3 min duschen]</t>
  </si>
  <si>
    <t>Berechnungstool für Trinkwasser- und Abwasseraufkommen von Hochschulen</t>
  </si>
  <si>
    <r>
      <t xml:space="preserve">Anzahl </t>
    </r>
    <r>
      <rPr>
        <b/>
        <sz val="10"/>
        <color indexed="50"/>
        <rFont val="Calibri"/>
        <family val="2"/>
      </rPr>
      <t>Schüler</t>
    </r>
  </si>
  <si>
    <r>
      <t xml:space="preserve">Summe rechn. Wasserbedarf je </t>
    </r>
    <r>
      <rPr>
        <b/>
        <sz val="10"/>
        <color indexed="50"/>
        <rFont val="Calibri"/>
        <family val="2"/>
      </rPr>
      <t>Schüler</t>
    </r>
    <r>
      <rPr>
        <sz val="10"/>
        <color indexed="50"/>
        <rFont val="Calibri"/>
        <family val="2"/>
      </rPr>
      <t xml:space="preserve"> </t>
    </r>
    <r>
      <rPr>
        <sz val="10"/>
        <rFont val="Calibri"/>
        <family val="2"/>
      </rPr>
      <t xml:space="preserve">pro Tag </t>
    </r>
  </si>
  <si>
    <r>
      <rPr>
        <b/>
        <sz val="10"/>
        <rFont val="Calibri"/>
        <family val="2"/>
      </rPr>
      <t>Rechn. Wasserbedarf aller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50"/>
        <rFont val="Calibri"/>
        <family val="2"/>
      </rPr>
      <t xml:space="preserve">Schüler </t>
    </r>
    <r>
      <rPr>
        <b/>
        <sz val="10"/>
        <rFont val="Calibri"/>
        <family val="2"/>
      </rPr>
      <t>pro Jahr [m³]</t>
    </r>
  </si>
  <si>
    <r>
      <t xml:space="preserve">Frischwasserbedarf 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50"/>
        <rFont val="Calibri"/>
        <family val="2"/>
      </rPr>
      <t>Schüler</t>
    </r>
  </si>
  <si>
    <r>
      <t xml:space="preserve">Abwasseraufkommen 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50"/>
        <rFont val="Calibri"/>
        <family val="2"/>
      </rPr>
      <t>Schüler</t>
    </r>
  </si>
  <si>
    <r>
      <t xml:space="preserve">Frischwasserbedarf 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50"/>
        <rFont val="Calibri"/>
        <family val="2"/>
      </rPr>
      <t>Schüler</t>
    </r>
  </si>
  <si>
    <r>
      <t xml:space="preserve">Abwasserbedarf 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50"/>
        <rFont val="Calibri"/>
        <family val="2"/>
      </rPr>
      <t>Schüler</t>
    </r>
  </si>
  <si>
    <r>
      <t xml:space="preserve">Anzahl </t>
    </r>
    <r>
      <rPr>
        <b/>
        <sz val="10"/>
        <color indexed="50"/>
        <rFont val="Calibri"/>
        <family val="2"/>
      </rPr>
      <t>Studenten</t>
    </r>
  </si>
  <si>
    <r>
      <t xml:space="preserve">Summe rechn. Wasserbedarf je </t>
    </r>
    <r>
      <rPr>
        <b/>
        <sz val="10"/>
        <color indexed="50"/>
        <rFont val="Calibri"/>
        <family val="2"/>
      </rPr>
      <t>Student</t>
    </r>
    <r>
      <rPr>
        <sz val="10"/>
        <color indexed="50"/>
        <rFont val="Calibri"/>
        <family val="2"/>
      </rPr>
      <t xml:space="preserve"> </t>
    </r>
    <r>
      <rPr>
        <sz val="10"/>
        <rFont val="Calibri"/>
        <family val="2"/>
      </rPr>
      <t xml:space="preserve">pro Tag </t>
    </r>
  </si>
  <si>
    <r>
      <rPr>
        <b/>
        <sz val="10"/>
        <rFont val="Calibri"/>
        <family val="2"/>
      </rPr>
      <t>Rechn. Wasserbedarf aller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50"/>
        <rFont val="Calibri"/>
        <family val="2"/>
      </rPr>
      <t>Studenten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rFont val="Calibri"/>
        <family val="2"/>
      </rPr>
      <t>pro Jahr [m³]</t>
    </r>
  </si>
  <si>
    <r>
      <t xml:space="preserve">Frischwasserbedarf 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50"/>
        <rFont val="Calibri"/>
        <family val="2"/>
      </rPr>
      <t>Studenten</t>
    </r>
  </si>
  <si>
    <r>
      <t xml:space="preserve">Abwasseraufkommen 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50"/>
        <rFont val="Calibri"/>
        <family val="2"/>
      </rPr>
      <t>Studenten</t>
    </r>
  </si>
  <si>
    <r>
      <t xml:space="preserve">Frischwasserbedarf 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50"/>
        <rFont val="Calibri"/>
        <family val="2"/>
      </rPr>
      <t>Studenten</t>
    </r>
  </si>
  <si>
    <r>
      <t xml:space="preserve">Abwasserbedarf </t>
    </r>
    <r>
      <rPr>
        <b/>
        <sz val="10"/>
        <color indexed="50"/>
        <rFont val="Calibri"/>
        <family val="2"/>
      </rPr>
      <t xml:space="preserve"> </t>
    </r>
    <r>
      <rPr>
        <b/>
        <sz val="10"/>
        <color indexed="50"/>
        <rFont val="Calibri"/>
        <family val="2"/>
      </rPr>
      <t>Studenten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</si>
</sst>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&quot;l&quot;"/>
    <numFmt numFmtId="165" formatCode="_-* #,##0.00\ &quot;m³&quot;"/>
    <numFmt numFmtId="166" formatCode="_-* #,##0.00\ &quot;m²&quot;"/>
    <numFmt numFmtId="167" formatCode="&quot;-&quot;\ #,##0.00\ &quot;m³&quot;"/>
    <numFmt numFmtId="168" formatCode="_-* #0\ &quot;mm&quot;"/>
    <numFmt numFmtId="169" formatCode="_-* #,##0.00000000\ _€_-;\-* #,##0.00000000\ _€_-;_-* &quot;-&quot;????????\ _€_-;_-@_-"/>
    <numFmt numFmtId="170" formatCode="0.00000"/>
    <numFmt numFmtId="171" formatCode="0.0000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\ &quot;m²&quot;"/>
    <numFmt numFmtId="177" formatCode="_-* #,##0\ &quot;m²&quot;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vertAlign val="subscript"/>
      <sz val="10"/>
      <name val="Calibri"/>
      <family val="2"/>
    </font>
    <font>
      <sz val="8"/>
      <name val="Arial"/>
      <family val="2"/>
    </font>
    <font>
      <vertAlign val="subscript"/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0"/>
      <color indexed="50"/>
      <name val="Calibri"/>
      <family val="2"/>
    </font>
    <font>
      <sz val="10"/>
      <color indexed="49"/>
      <name val="Calibri"/>
      <family val="2"/>
    </font>
    <font>
      <sz val="10"/>
      <color indexed="17"/>
      <name val="Calibri"/>
      <family val="2"/>
    </font>
    <font>
      <i/>
      <sz val="10"/>
      <name val="Calibri"/>
      <family val="2"/>
    </font>
    <font>
      <sz val="10"/>
      <color indexed="50"/>
      <name val="Calibri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color indexed="30"/>
      <name val="Calibri"/>
      <family val="2"/>
    </font>
    <font>
      <b/>
      <sz val="10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0"/>
      <color indexed="3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color indexed="9"/>
      <name val="Calibri"/>
      <family val="2"/>
    </font>
    <font>
      <sz val="12"/>
      <name val="Calibri"/>
      <family val="2"/>
    </font>
    <font>
      <i/>
      <sz val="10"/>
      <color indexed="50"/>
      <name val="Calibri"/>
      <family val="2"/>
    </font>
    <font>
      <i/>
      <sz val="10"/>
      <color indexed="3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sz val="10"/>
      <color rgb="FF99CC00"/>
      <name val="Calibri"/>
      <family val="2"/>
    </font>
    <font>
      <sz val="10"/>
      <color rgb="FF0070C0"/>
      <name val="Calibri"/>
      <family val="2"/>
    </font>
    <font>
      <b/>
      <sz val="10"/>
      <color rgb="FF0070C0"/>
      <name val="Calibri"/>
      <family val="2"/>
    </font>
    <font>
      <sz val="10"/>
      <color rgb="FF0066CC"/>
      <name val="Calibri"/>
      <family val="2"/>
    </font>
    <font>
      <sz val="10"/>
      <color rgb="FFA3AE02"/>
      <name val="Calibri"/>
      <family val="2"/>
    </font>
    <font>
      <b/>
      <sz val="10"/>
      <color rgb="FFA3AE02"/>
      <name val="Calibri"/>
      <family val="2"/>
    </font>
    <font>
      <i/>
      <sz val="10"/>
      <color rgb="FFA3AE02"/>
      <name val="Calibri"/>
      <family val="2"/>
    </font>
    <font>
      <i/>
      <sz val="10"/>
      <color rgb="FF0070C0"/>
      <name val="Calibri"/>
      <family val="2"/>
    </font>
    <font>
      <b/>
      <i/>
      <sz val="10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3AE0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/>
      <bottom style="thin">
        <color indexed="9"/>
      </bottom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 style="medium"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thin"/>
      <bottom/>
    </border>
    <border>
      <left/>
      <right style="medium"/>
      <top style="medium"/>
      <bottom style="thin">
        <color indexed="9"/>
      </bottom>
    </border>
    <border>
      <left/>
      <right style="medium"/>
      <top style="thin">
        <color indexed="9"/>
      </top>
      <bottom style="thin">
        <color indexed="9"/>
      </bottom>
    </border>
    <border>
      <left/>
      <right style="medium"/>
      <top style="thin">
        <color indexed="9"/>
      </top>
      <bottom>
        <color indexed="63"/>
      </bottom>
    </border>
    <border>
      <left/>
      <right style="medium"/>
      <top style="thin">
        <color indexed="9"/>
      </top>
      <bottom style="medium"/>
    </border>
    <border>
      <left/>
      <right style="medium"/>
      <top style="thin"/>
      <bottom style="thin">
        <color indexed="9"/>
      </bottom>
    </border>
    <border>
      <left/>
      <right style="medium"/>
      <top/>
      <bottom style="thin"/>
    </border>
    <border>
      <left/>
      <right>
        <color indexed="63"/>
      </right>
      <top style="medium"/>
      <bottom style="thin">
        <color theme="0"/>
      </bottom>
    </border>
    <border>
      <left>
        <color indexed="63"/>
      </left>
      <right/>
      <top style="thin">
        <color theme="0"/>
      </top>
      <bottom style="thin">
        <color theme="0"/>
      </bottom>
    </border>
    <border>
      <left/>
      <right>
        <color indexed="63"/>
      </right>
      <top style="thin">
        <color theme="0"/>
      </top>
      <bottom style="thin"/>
    </border>
    <border>
      <left/>
      <right style="medium"/>
      <top style="thin">
        <color indexed="9"/>
      </top>
      <bottom style="thin"/>
    </border>
    <border>
      <left>
        <color indexed="63"/>
      </left>
      <right/>
      <top style="thin">
        <color theme="0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/>
      <top style="thin">
        <color indexed="9"/>
      </top>
      <bottom style="thin">
        <color indexed="9"/>
      </bottom>
    </border>
    <border>
      <left>
        <color indexed="63"/>
      </left>
      <right/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6" borderId="2" applyNumberFormat="0" applyAlignment="0" applyProtection="0"/>
    <xf numFmtId="0" fontId="4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32" borderId="9" applyNumberFormat="0" applyAlignment="0" applyProtection="0"/>
  </cellStyleXfs>
  <cellXfs count="160">
    <xf numFmtId="0" fontId="0" fillId="0" borderId="0" xfId="0" applyAlignment="1">
      <alignment/>
    </xf>
    <xf numFmtId="0" fontId="3" fillId="0" borderId="0" xfId="0" applyFont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11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vertical="top" wrapText="1"/>
      <protection/>
    </xf>
    <xf numFmtId="0" fontId="3" fillId="0" borderId="14" xfId="0" applyFont="1" applyBorder="1" applyAlignment="1" applyProtection="1">
      <alignment/>
      <protection/>
    </xf>
    <xf numFmtId="0" fontId="2" fillId="0" borderId="19" xfId="0" applyFont="1" applyBorder="1" applyAlignment="1" applyProtection="1">
      <alignment/>
      <protection/>
    </xf>
    <xf numFmtId="43" fontId="2" fillId="0" borderId="0" xfId="0" applyNumberFormat="1" applyFont="1" applyAlignment="1" applyProtection="1">
      <alignment/>
      <protection/>
    </xf>
    <xf numFmtId="170" fontId="2" fillId="0" borderId="0" xfId="0" applyNumberFormat="1" applyFont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right"/>
      <protection/>
    </xf>
    <xf numFmtId="0" fontId="2" fillId="0" borderId="21" xfId="0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0" fontId="7" fillId="0" borderId="16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22" xfId="0" applyFont="1" applyBorder="1" applyAlignment="1" applyProtection="1">
      <alignment/>
      <protection/>
    </xf>
    <xf numFmtId="0" fontId="2" fillId="0" borderId="0" xfId="0" applyFont="1" applyAlignment="1" applyProtection="1">
      <alignment horizontal="right" indent="1"/>
      <protection/>
    </xf>
    <xf numFmtId="0" fontId="2" fillId="0" borderId="0" xfId="0" applyFont="1" applyFill="1" applyBorder="1" applyAlignment="1" applyProtection="1">
      <alignment horizontal="right" indent="1"/>
      <protection/>
    </xf>
    <xf numFmtId="0" fontId="3" fillId="0" borderId="17" xfId="0" applyFont="1" applyBorder="1" applyAlignment="1" applyProtection="1">
      <alignment horizontal="right" vertical="top" wrapText="1" indent="1"/>
      <protection/>
    </xf>
    <xf numFmtId="164" fontId="2" fillId="0" borderId="23" xfId="0" applyNumberFormat="1" applyFont="1" applyFill="1" applyBorder="1" applyAlignment="1" applyProtection="1">
      <alignment horizontal="right" vertical="top" wrapText="1" indent="1"/>
      <protection/>
    </xf>
    <xf numFmtId="165" fontId="3" fillId="0" borderId="24" xfId="0" applyNumberFormat="1" applyFont="1" applyFill="1" applyBorder="1" applyAlignment="1" applyProtection="1">
      <alignment horizontal="right" vertical="top" wrapText="1" indent="1"/>
      <protection/>
    </xf>
    <xf numFmtId="0" fontId="3" fillId="0" borderId="0" xfId="0" applyFont="1" applyBorder="1" applyAlignment="1" applyProtection="1">
      <alignment horizontal="right" vertical="top" wrapText="1" indent="1"/>
      <protection/>
    </xf>
    <xf numFmtId="0" fontId="2" fillId="0" borderId="0" xfId="0" applyFont="1" applyBorder="1" applyAlignment="1" applyProtection="1">
      <alignment horizontal="right" indent="1"/>
      <protection/>
    </xf>
    <xf numFmtId="0" fontId="3" fillId="0" borderId="25" xfId="0" applyFont="1" applyBorder="1" applyAlignment="1" applyProtection="1">
      <alignment horizontal="right" indent="1"/>
      <protection/>
    </xf>
    <xf numFmtId="165" fontId="3" fillId="0" borderId="26" xfId="0" applyNumberFormat="1" applyFont="1" applyFill="1" applyBorder="1" applyAlignment="1" applyProtection="1">
      <alignment horizontal="right" vertical="top" wrapText="1" indent="1"/>
      <protection/>
    </xf>
    <xf numFmtId="0" fontId="2" fillId="0" borderId="0" xfId="0" applyFont="1" applyFill="1" applyBorder="1" applyAlignment="1" applyProtection="1">
      <alignment horizontal="right" vertical="top" wrapText="1" indent="1"/>
      <protection/>
    </xf>
    <xf numFmtId="0" fontId="2" fillId="0" borderId="17" xfId="0" applyFont="1" applyFill="1" applyBorder="1" applyAlignment="1" applyProtection="1">
      <alignment horizontal="right" vertical="top" wrapText="1" indent="1"/>
      <protection/>
    </xf>
    <xf numFmtId="165" fontId="3" fillId="0" borderId="0" xfId="0" applyNumberFormat="1" applyFont="1" applyFill="1" applyBorder="1" applyAlignment="1" applyProtection="1">
      <alignment horizontal="right" vertical="top" wrapText="1" indent="1"/>
      <protection/>
    </xf>
    <xf numFmtId="165" fontId="2" fillId="0" borderId="27" xfId="0" applyNumberFormat="1" applyFont="1" applyFill="1" applyBorder="1" applyAlignment="1" applyProtection="1">
      <alignment horizontal="right" vertical="top" wrapText="1" indent="1"/>
      <protection/>
    </xf>
    <xf numFmtId="165" fontId="2" fillId="0" borderId="28" xfId="0" applyNumberFormat="1" applyFont="1" applyFill="1" applyBorder="1" applyAlignment="1" applyProtection="1">
      <alignment horizontal="right" vertical="top" wrapText="1" indent="1"/>
      <protection/>
    </xf>
    <xf numFmtId="167" fontId="2" fillId="0" borderId="28" xfId="0" applyNumberFormat="1" applyFont="1" applyFill="1" applyBorder="1" applyAlignment="1" applyProtection="1">
      <alignment horizontal="right" vertical="top" wrapText="1" indent="1"/>
      <protection/>
    </xf>
    <xf numFmtId="0" fontId="3" fillId="0" borderId="0" xfId="0" applyFont="1" applyFill="1" applyBorder="1" applyAlignment="1" applyProtection="1">
      <alignment horizontal="right" indent="1"/>
      <protection/>
    </xf>
    <xf numFmtId="165" fontId="3" fillId="0" borderId="29" xfId="0" applyNumberFormat="1" applyFont="1" applyFill="1" applyBorder="1" applyAlignment="1" applyProtection="1">
      <alignment horizontal="right" vertical="top" wrapText="1" indent="1"/>
      <protection/>
    </xf>
    <xf numFmtId="0" fontId="2" fillId="0" borderId="0" xfId="0" applyFont="1" applyFill="1" applyAlignment="1" applyProtection="1">
      <alignment horizontal="right" indent="1"/>
      <protection/>
    </xf>
    <xf numFmtId="170" fontId="3" fillId="0" borderId="29" xfId="0" applyNumberFormat="1" applyFont="1" applyBorder="1" applyAlignment="1" applyProtection="1">
      <alignment horizontal="right" indent="1"/>
      <protection/>
    </xf>
    <xf numFmtId="170" fontId="2" fillId="0" borderId="0" xfId="0" applyNumberFormat="1" applyFont="1" applyAlignment="1" applyProtection="1">
      <alignment horizontal="right" indent="1"/>
      <protection/>
    </xf>
    <xf numFmtId="0" fontId="3" fillId="0" borderId="14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0" borderId="14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165" fontId="3" fillId="33" borderId="24" xfId="0" applyNumberFormat="1" applyFont="1" applyFill="1" applyBorder="1" applyAlignment="1" applyProtection="1">
      <alignment horizontal="right" vertical="top" wrapText="1" indent="1"/>
      <protection/>
    </xf>
    <xf numFmtId="165" fontId="2" fillId="0" borderId="14" xfId="0" applyNumberFormat="1" applyFont="1" applyBorder="1" applyAlignment="1" applyProtection="1">
      <alignment/>
      <protection/>
    </xf>
    <xf numFmtId="0" fontId="63" fillId="0" borderId="0" xfId="0" applyFont="1" applyAlignment="1" applyProtection="1">
      <alignment/>
      <protection/>
    </xf>
    <xf numFmtId="171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0" fontId="2" fillId="34" borderId="0" xfId="0" applyFont="1" applyFill="1" applyAlignment="1" applyProtection="1">
      <alignment/>
      <protection/>
    </xf>
    <xf numFmtId="171" fontId="2" fillId="34" borderId="0" xfId="0" applyNumberFormat="1" applyFont="1" applyFill="1" applyAlignment="1" applyProtection="1">
      <alignment/>
      <protection/>
    </xf>
    <xf numFmtId="2" fontId="7" fillId="0" borderId="29" xfId="0" applyNumberFormat="1" applyFont="1" applyBorder="1" applyAlignment="1" applyProtection="1">
      <alignment horizontal="right" indent="1"/>
      <protection/>
    </xf>
    <xf numFmtId="165" fontId="64" fillId="0" borderId="24" xfId="0" applyNumberFormat="1" applyFont="1" applyFill="1" applyBorder="1" applyAlignment="1" applyProtection="1">
      <alignment horizontal="right" indent="1"/>
      <protection/>
    </xf>
    <xf numFmtId="165" fontId="2" fillId="0" borderId="0" xfId="0" applyNumberFormat="1" applyFont="1" applyFill="1" applyBorder="1" applyAlignment="1" applyProtection="1">
      <alignment horizontal="right" vertical="top" wrapText="1" indent="1"/>
      <protection/>
    </xf>
    <xf numFmtId="0" fontId="65" fillId="0" borderId="31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vertical="top" wrapText="1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17" xfId="0" applyFont="1" applyBorder="1" applyAlignment="1" applyProtection="1">
      <alignment horizontal="right"/>
      <protection/>
    </xf>
    <xf numFmtId="0" fontId="12" fillId="0" borderId="12" xfId="0" applyFont="1" applyBorder="1" applyAlignment="1" applyProtection="1">
      <alignment horizontal="right" vertical="top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2" fillId="0" borderId="30" xfId="0" applyFont="1" applyBorder="1" applyAlignment="1" applyProtection="1">
      <alignment horizontal="right" vertical="top" wrapText="1"/>
      <protection/>
    </xf>
    <xf numFmtId="166" fontId="3" fillId="35" borderId="33" xfId="0" applyNumberFormat="1" applyFont="1" applyFill="1" applyBorder="1" applyAlignment="1" applyProtection="1">
      <alignment horizontal="right" vertical="top" wrapText="1" indent="1"/>
      <protection locked="0"/>
    </xf>
    <xf numFmtId="168" fontId="3" fillId="35" borderId="34" xfId="0" applyNumberFormat="1" applyFont="1" applyFill="1" applyBorder="1" applyAlignment="1" applyProtection="1">
      <alignment horizontal="right" vertical="top" wrapText="1" indent="1"/>
      <protection locked="0"/>
    </xf>
    <xf numFmtId="3" fontId="3" fillId="35" borderId="34" xfId="0" applyNumberFormat="1" applyFont="1" applyFill="1" applyBorder="1" applyAlignment="1" applyProtection="1">
      <alignment horizontal="right" vertical="top" wrapText="1" indent="1"/>
      <protection locked="0"/>
    </xf>
    <xf numFmtId="3" fontId="3" fillId="35" borderId="35" xfId="0" applyNumberFormat="1" applyFont="1" applyFill="1" applyBorder="1" applyAlignment="1" applyProtection="1">
      <alignment horizontal="right" vertical="top" wrapText="1" indent="1"/>
      <protection locked="0"/>
    </xf>
    <xf numFmtId="0" fontId="3" fillId="35" borderId="36" xfId="0" applyNumberFormat="1" applyFont="1" applyFill="1" applyBorder="1" applyAlignment="1" applyProtection="1">
      <alignment horizontal="right" vertical="top" wrapText="1" indent="1"/>
      <protection locked="0"/>
    </xf>
    <xf numFmtId="164" fontId="3" fillId="35" borderId="33" xfId="0" applyNumberFormat="1" applyFont="1" applyFill="1" applyBorder="1" applyAlignment="1" applyProtection="1">
      <alignment horizontal="right" vertical="top" wrapText="1" indent="1"/>
      <protection locked="0"/>
    </xf>
    <xf numFmtId="164" fontId="3" fillId="35" borderId="34" xfId="0" applyNumberFormat="1" applyFont="1" applyFill="1" applyBorder="1" applyAlignment="1" applyProtection="1">
      <alignment horizontal="right" vertical="top" wrapText="1" indent="1"/>
      <protection locked="0"/>
    </xf>
    <xf numFmtId="164" fontId="3" fillId="35" borderId="28" xfId="0" applyNumberFormat="1" applyFont="1" applyFill="1" applyBorder="1" applyAlignment="1" applyProtection="1">
      <alignment horizontal="right" vertical="top" wrapText="1" indent="1"/>
      <protection locked="0"/>
    </xf>
    <xf numFmtId="166" fontId="3" fillId="35" borderId="37" xfId="0" applyNumberFormat="1" applyFont="1" applyFill="1" applyBorder="1" applyAlignment="1" applyProtection="1">
      <alignment horizontal="right" vertical="top" wrapText="1" indent="1"/>
      <protection locked="0"/>
    </xf>
    <xf numFmtId="166" fontId="3" fillId="35" borderId="34" xfId="0" applyNumberFormat="1" applyFont="1" applyFill="1" applyBorder="1" applyAlignment="1" applyProtection="1">
      <alignment horizontal="right" vertical="top" wrapText="1" indent="1"/>
      <protection locked="0"/>
    </xf>
    <xf numFmtId="0" fontId="3" fillId="35" borderId="34" xfId="0" applyFont="1" applyFill="1" applyBorder="1" applyAlignment="1" applyProtection="1">
      <alignment horizontal="right" indent="1"/>
      <protection locked="0"/>
    </xf>
    <xf numFmtId="0" fontId="3" fillId="35" borderId="38" xfId="0" applyFont="1" applyFill="1" applyBorder="1" applyAlignment="1" applyProtection="1">
      <alignment horizontal="right" indent="1"/>
      <protection locked="0"/>
    </xf>
    <xf numFmtId="165" fontId="3" fillId="35" borderId="33" xfId="0" applyNumberFormat="1" applyFont="1" applyFill="1" applyBorder="1" applyAlignment="1" applyProtection="1">
      <alignment horizontal="right" vertical="top" wrapText="1" indent="1"/>
      <protection locked="0"/>
    </xf>
    <xf numFmtId="165" fontId="3" fillId="35" borderId="34" xfId="0" applyNumberFormat="1" applyFont="1" applyFill="1" applyBorder="1" applyAlignment="1" applyProtection="1">
      <alignment horizontal="right" vertical="top" wrapText="1" indent="1"/>
      <protection locked="0"/>
    </xf>
    <xf numFmtId="165" fontId="3" fillId="35" borderId="26" xfId="0" applyNumberFormat="1" applyFont="1" applyFill="1" applyBorder="1" applyAlignment="1" applyProtection="1">
      <alignment horizontal="right" vertical="top" wrapText="1" indent="1"/>
      <protection locked="0"/>
    </xf>
    <xf numFmtId="0" fontId="2" fillId="0" borderId="39" xfId="0" applyFont="1" applyFill="1" applyBorder="1" applyAlignment="1" applyProtection="1">
      <alignment horizontal="right" vertical="top" wrapText="1"/>
      <protection/>
    </xf>
    <xf numFmtId="0" fontId="2" fillId="0" borderId="40" xfId="0" applyFont="1" applyFill="1" applyBorder="1" applyAlignment="1" applyProtection="1">
      <alignment horizontal="right" vertical="top" wrapText="1"/>
      <protection/>
    </xf>
    <xf numFmtId="0" fontId="2" fillId="0" borderId="41" xfId="0" applyFont="1" applyFill="1" applyBorder="1" applyAlignment="1" applyProtection="1">
      <alignment horizontal="right" vertical="top" wrapText="1"/>
      <protection/>
    </xf>
    <xf numFmtId="0" fontId="12" fillId="36" borderId="10" xfId="0" applyFont="1" applyFill="1" applyBorder="1" applyAlignment="1" applyProtection="1">
      <alignment/>
      <protection/>
    </xf>
    <xf numFmtId="0" fontId="15" fillId="36" borderId="0" xfId="0" applyFont="1" applyFill="1" applyBorder="1" applyAlignment="1" applyProtection="1">
      <alignment/>
      <protection/>
    </xf>
    <xf numFmtId="165" fontId="12" fillId="36" borderId="0" xfId="0" applyNumberFormat="1" applyFont="1" applyFill="1" applyBorder="1" applyAlignment="1" applyProtection="1">
      <alignment/>
      <protection/>
    </xf>
    <xf numFmtId="165" fontId="12" fillId="36" borderId="34" xfId="0" applyNumberFormat="1" applyFont="1" applyFill="1" applyBorder="1" applyAlignment="1" applyProtection="1">
      <alignment horizontal="right" vertical="top" wrapText="1" indent="1"/>
      <protection/>
    </xf>
    <xf numFmtId="0" fontId="2" fillId="0" borderId="30" xfId="0" applyFont="1" applyFill="1" applyBorder="1" applyAlignment="1" applyProtection="1">
      <alignment vertical="top" wrapText="1"/>
      <protection/>
    </xf>
    <xf numFmtId="164" fontId="66" fillId="0" borderId="23" xfId="0" applyNumberFormat="1" applyFont="1" applyFill="1" applyBorder="1" applyAlignment="1" applyProtection="1">
      <alignment horizontal="right" vertical="top" wrapText="1" indent="1"/>
      <protection/>
    </xf>
    <xf numFmtId="165" fontId="67" fillId="0" borderId="24" xfId="0" applyNumberFormat="1" applyFont="1" applyFill="1" applyBorder="1" applyAlignment="1" applyProtection="1">
      <alignment horizontal="right" vertical="top" wrapText="1" indent="1"/>
      <protection/>
    </xf>
    <xf numFmtId="166" fontId="3" fillId="35" borderId="42" xfId="0" applyNumberFormat="1" applyFont="1" applyFill="1" applyBorder="1" applyAlignment="1" applyProtection="1">
      <alignment horizontal="right" vertical="top" wrapText="1" indent="1"/>
      <protection locked="0"/>
    </xf>
    <xf numFmtId="43" fontId="2" fillId="0" borderId="0" xfId="0" applyNumberFormat="1" applyFont="1" applyAlignment="1" applyProtection="1">
      <alignment horizontal="right" indent="1"/>
      <protection/>
    </xf>
    <xf numFmtId="43" fontId="2" fillId="0" borderId="0" xfId="0" applyNumberFormat="1" applyFont="1" applyBorder="1" applyAlignment="1" applyProtection="1">
      <alignment/>
      <protection/>
    </xf>
    <xf numFmtId="165" fontId="68" fillId="0" borderId="28" xfId="0" applyNumberFormat="1" applyFont="1" applyFill="1" applyBorder="1" applyAlignment="1" applyProtection="1">
      <alignment horizontal="right" vertical="top" wrapText="1" indent="1"/>
      <protection/>
    </xf>
    <xf numFmtId="165" fontId="69" fillId="0" borderId="28" xfId="0" applyNumberFormat="1" applyFont="1" applyFill="1" applyBorder="1" applyAlignment="1" applyProtection="1">
      <alignment horizontal="right" vertical="top" wrapText="1" indent="1"/>
      <protection/>
    </xf>
    <xf numFmtId="164" fontId="69" fillId="0" borderId="23" xfId="0" applyNumberFormat="1" applyFont="1" applyFill="1" applyBorder="1" applyAlignment="1" applyProtection="1">
      <alignment horizontal="right" vertical="top" wrapText="1" indent="1"/>
      <protection/>
    </xf>
    <xf numFmtId="165" fontId="70" fillId="0" borderId="24" xfId="0" applyNumberFormat="1" applyFont="1" applyFill="1" applyBorder="1" applyAlignment="1" applyProtection="1">
      <alignment horizontal="right" vertical="top" wrapText="1" indent="1"/>
      <protection/>
    </xf>
    <xf numFmtId="0" fontId="69" fillId="0" borderId="10" xfId="0" applyFont="1" applyFill="1" applyBorder="1" applyAlignment="1" applyProtection="1">
      <alignment/>
      <protection/>
    </xf>
    <xf numFmtId="0" fontId="69" fillId="0" borderId="0" xfId="0" applyFont="1" applyBorder="1" applyAlignment="1" applyProtection="1">
      <alignment/>
      <protection/>
    </xf>
    <xf numFmtId="0" fontId="2" fillId="37" borderId="40" xfId="0" applyFont="1" applyFill="1" applyBorder="1" applyAlignment="1" applyProtection="1">
      <alignment/>
      <protection locked="0"/>
    </xf>
    <xf numFmtId="0" fontId="2" fillId="37" borderId="43" xfId="0" applyFont="1" applyFill="1" applyBorder="1" applyAlignment="1" applyProtection="1">
      <alignment/>
      <protection locked="0"/>
    </xf>
    <xf numFmtId="165" fontId="66" fillId="0" borderId="28" xfId="0" applyNumberFormat="1" applyFont="1" applyFill="1" applyBorder="1" applyAlignment="1" applyProtection="1">
      <alignment horizontal="right" vertical="top" wrapText="1" indent="1"/>
      <protection/>
    </xf>
    <xf numFmtId="0" fontId="14" fillId="35" borderId="44" xfId="0" applyFont="1" applyFill="1" applyBorder="1" applyAlignment="1" applyProtection="1">
      <alignment horizontal="center"/>
      <protection locked="0"/>
    </xf>
    <xf numFmtId="166" fontId="3" fillId="35" borderId="35" xfId="0" applyNumberFormat="1" applyFont="1" applyFill="1" applyBorder="1" applyAlignment="1" applyProtection="1">
      <alignment horizontal="right" vertical="top" wrapText="1" indent="1"/>
      <protection locked="0"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vertical="top" wrapText="1"/>
      <protection/>
    </xf>
    <xf numFmtId="0" fontId="2" fillId="0" borderId="30" xfId="0" applyFont="1" applyBorder="1" applyAlignment="1" applyProtection="1">
      <alignment vertical="top" wrapText="1"/>
      <protection/>
    </xf>
    <xf numFmtId="0" fontId="2" fillId="0" borderId="19" xfId="0" applyFont="1" applyBorder="1" applyAlignment="1" applyProtection="1">
      <alignment vertical="top" wrapText="1"/>
      <protection/>
    </xf>
    <xf numFmtId="0" fontId="2" fillId="0" borderId="21" xfId="0" applyFont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2" fillId="0" borderId="31" xfId="0" applyFont="1" applyBorder="1" applyAlignment="1" applyProtection="1">
      <alignment vertical="top"/>
      <protection/>
    </xf>
    <xf numFmtId="0" fontId="2" fillId="0" borderId="17" xfId="0" applyFont="1" applyBorder="1" applyAlignment="1" applyProtection="1">
      <alignment vertical="top"/>
      <protection/>
    </xf>
    <xf numFmtId="0" fontId="3" fillId="0" borderId="13" xfId="0" applyFont="1" applyBorder="1" applyAlignment="1" applyProtection="1">
      <alignment vertical="top" wrapText="1"/>
      <protection/>
    </xf>
    <xf numFmtId="0" fontId="2" fillId="0" borderId="14" xfId="0" applyFont="1" applyBorder="1" applyAlignment="1" applyProtection="1">
      <alignment vertical="top" wrapText="1"/>
      <protection/>
    </xf>
    <xf numFmtId="0" fontId="70" fillId="0" borderId="13" xfId="0" applyFont="1" applyBorder="1" applyAlignment="1" applyProtection="1">
      <alignment vertical="top" wrapText="1"/>
      <protection/>
    </xf>
    <xf numFmtId="0" fontId="69" fillId="0" borderId="14" xfId="0" applyFont="1" applyBorder="1" applyAlignment="1" applyProtection="1">
      <alignment vertical="top" wrapText="1"/>
      <protection/>
    </xf>
    <xf numFmtId="0" fontId="14" fillId="35" borderId="4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/>
    </xf>
    <xf numFmtId="0" fontId="2" fillId="0" borderId="19" xfId="0" applyFont="1" applyBorder="1" applyAlignment="1" applyProtection="1">
      <alignment vertical="top"/>
      <protection/>
    </xf>
    <xf numFmtId="0" fontId="2" fillId="0" borderId="21" xfId="0" applyFont="1" applyBorder="1" applyAlignment="1" applyProtection="1">
      <alignment vertical="top"/>
      <protection/>
    </xf>
    <xf numFmtId="0" fontId="2" fillId="0" borderId="1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2" fillId="0" borderId="12" xfId="0" applyFont="1" applyBorder="1" applyAlignment="1" applyProtection="1">
      <alignment vertical="top" wrapText="1"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40" fillId="0" borderId="0" xfId="0" applyFont="1" applyAlignment="1" applyProtection="1">
      <alignment/>
      <protection/>
    </xf>
    <xf numFmtId="0" fontId="71" fillId="0" borderId="0" xfId="0" applyFont="1" applyBorder="1" applyAlignment="1">
      <alignment/>
    </xf>
    <xf numFmtId="43" fontId="12" fillId="0" borderId="0" xfId="0" applyNumberFormat="1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43" fillId="0" borderId="0" xfId="0" applyFont="1" applyAlignment="1" applyProtection="1">
      <alignment wrapText="1"/>
      <protection/>
    </xf>
    <xf numFmtId="168" fontId="73" fillId="35" borderId="45" xfId="0" applyNumberFormat="1" applyFont="1" applyFill="1" applyBorder="1" applyAlignment="1" applyProtection="1">
      <alignment horizontal="right" vertical="top" wrapText="1"/>
      <protection/>
    </xf>
    <xf numFmtId="0" fontId="73" fillId="37" borderId="40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0" fontId="2" fillId="38" borderId="40" xfId="0" applyFont="1" applyFill="1" applyBorder="1" applyAlignment="1" applyProtection="1">
      <alignment horizontal="right"/>
      <protection/>
    </xf>
    <xf numFmtId="0" fontId="2" fillId="38" borderId="46" xfId="0" applyFont="1" applyFill="1" applyBorder="1" applyAlignment="1" applyProtection="1">
      <alignment horizontal="right"/>
      <protection/>
    </xf>
    <xf numFmtId="0" fontId="2" fillId="38" borderId="41" xfId="0" applyFont="1" applyFill="1" applyBorder="1" applyAlignment="1" applyProtection="1">
      <alignment horizontal="right"/>
      <protection/>
    </xf>
    <xf numFmtId="0" fontId="0" fillId="0" borderId="44" xfId="0" applyBorder="1" applyAlignment="1" applyProtection="1">
      <alignment horizont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tabColor theme="3"/>
  </sheetPr>
  <dimension ref="A1:O114"/>
  <sheetViews>
    <sheetView showGridLines="0" tabSelected="1" zoomScale="150" zoomScaleNormal="150" zoomScaleSheetLayoutView="85" zoomScalePageLayoutView="0" workbookViewId="0" topLeftCell="A1">
      <selection activeCell="B2" sqref="B2:D2"/>
    </sheetView>
  </sheetViews>
  <sheetFormatPr defaultColWidth="11.421875" defaultRowHeight="12.75"/>
  <cols>
    <col min="1" max="1" width="3.140625" style="8" customWidth="1"/>
    <col min="2" max="2" width="39.7109375" style="8" customWidth="1"/>
    <col min="3" max="3" width="41.28125" style="8" customWidth="1"/>
    <col min="4" max="4" width="7.140625" style="8" customWidth="1"/>
    <col min="5" max="5" width="18.7109375" style="8" bestFit="1" customWidth="1"/>
    <col min="6" max="6" width="4.00390625" style="8" customWidth="1"/>
    <col min="7" max="7" width="13.140625" style="8" hidden="1" customWidth="1"/>
    <col min="8" max="8" width="24.7109375" style="8" customWidth="1"/>
    <col min="9" max="9" width="0" style="8" hidden="1" customWidth="1"/>
    <col min="10" max="16384" width="11.421875" style="8" customWidth="1"/>
  </cols>
  <sheetData>
    <row r="1" spans="2:5" s="147" customFormat="1" ht="15.75">
      <c r="B1" s="151" t="s">
        <v>107</v>
      </c>
      <c r="C1" s="151"/>
      <c r="D1" s="151"/>
      <c r="E1" s="152" t="s">
        <v>106</v>
      </c>
    </row>
    <row r="2" spans="2:15" ht="18" customHeight="1">
      <c r="B2" s="136" t="s">
        <v>33</v>
      </c>
      <c r="C2" s="159"/>
      <c r="D2" s="159"/>
      <c r="E2" s="120" t="s">
        <v>90</v>
      </c>
      <c r="O2" s="38"/>
    </row>
    <row r="4" spans="2:3" s="144" customFormat="1" ht="12.75">
      <c r="B4" s="153" t="s">
        <v>92</v>
      </c>
      <c r="C4" s="145" t="s">
        <v>93</v>
      </c>
    </row>
    <row r="5" spans="2:4" s="144" customFormat="1" ht="12.75">
      <c r="B5" s="154" t="s">
        <v>94</v>
      </c>
      <c r="C5" s="146" t="s">
        <v>100</v>
      </c>
      <c r="D5" s="146"/>
    </row>
    <row r="6" spans="3:4" ht="12.75">
      <c r="C6" s="137"/>
      <c r="D6" s="155"/>
    </row>
    <row r="7" spans="2:5" ht="13.5" thickBot="1">
      <c r="B7" s="7" t="s">
        <v>25</v>
      </c>
      <c r="E7" s="39"/>
    </row>
    <row r="8" spans="2:7" ht="12.75">
      <c r="B8" s="9" t="s">
        <v>10</v>
      </c>
      <c r="C8" s="10"/>
      <c r="D8" s="10"/>
      <c r="E8" s="83"/>
      <c r="G8" s="28"/>
    </row>
    <row r="9" spans="2:8" ht="12.75">
      <c r="B9" s="11" t="s">
        <v>23</v>
      </c>
      <c r="C9" s="12"/>
      <c r="D9" s="12"/>
      <c r="E9" s="84"/>
      <c r="H9" s="8" t="s">
        <v>8</v>
      </c>
    </row>
    <row r="10" spans="2:6" ht="12.75">
      <c r="B10" s="11" t="s">
        <v>61</v>
      </c>
      <c r="C10" s="78" t="s">
        <v>62</v>
      </c>
      <c r="D10" s="117">
        <v>210</v>
      </c>
      <c r="E10" s="85"/>
      <c r="F10" s="8" t="s">
        <v>8</v>
      </c>
    </row>
    <row r="11" spans="2:5" ht="12.75">
      <c r="B11" s="11" t="s">
        <v>95</v>
      </c>
      <c r="C11" s="78" t="s">
        <v>62</v>
      </c>
      <c r="D11" s="117">
        <v>180</v>
      </c>
      <c r="E11" s="86"/>
    </row>
    <row r="12" spans="2:7" ht="12.75">
      <c r="B12" s="11" t="s">
        <v>118</v>
      </c>
      <c r="C12" s="78" t="s">
        <v>62</v>
      </c>
      <c r="D12" s="117">
        <v>180</v>
      </c>
      <c r="E12" s="86"/>
      <c r="G12" s="12"/>
    </row>
    <row r="13" spans="2:7" ht="13.5" thickBot="1">
      <c r="B13" s="76" t="s">
        <v>105</v>
      </c>
      <c r="C13" s="79" t="s">
        <v>71</v>
      </c>
      <c r="D13" s="118">
        <v>20</v>
      </c>
      <c r="E13" s="87"/>
      <c r="G13" s="110"/>
    </row>
    <row r="14" spans="1:5" ht="12.75">
      <c r="A14" s="7"/>
      <c r="C14" s="12"/>
      <c r="D14" s="12"/>
      <c r="E14" s="40"/>
    </row>
    <row r="15" spans="1:5" ht="15" thickBot="1">
      <c r="A15" s="2"/>
      <c r="B15" s="2" t="s">
        <v>7</v>
      </c>
      <c r="C15" s="1" t="s">
        <v>0</v>
      </c>
      <c r="D15" s="1"/>
      <c r="E15" s="41" t="s">
        <v>1</v>
      </c>
    </row>
    <row r="16" spans="1:5" ht="12.75">
      <c r="A16" s="25"/>
      <c r="B16" s="4" t="s">
        <v>2</v>
      </c>
      <c r="C16" s="80" t="s">
        <v>63</v>
      </c>
      <c r="D16" s="98">
        <v>45</v>
      </c>
      <c r="E16" s="88"/>
    </row>
    <row r="17" spans="1:7" ht="12.75">
      <c r="A17" s="25"/>
      <c r="B17" s="3" t="s">
        <v>3</v>
      </c>
      <c r="C17" s="81" t="s">
        <v>64</v>
      </c>
      <c r="D17" s="99">
        <v>1</v>
      </c>
      <c r="E17" s="89"/>
      <c r="G17" s="28"/>
    </row>
    <row r="18" spans="1:5" ht="12.75">
      <c r="A18" s="25"/>
      <c r="B18" s="3" t="s">
        <v>4</v>
      </c>
      <c r="C18" s="81" t="s">
        <v>64</v>
      </c>
      <c r="D18" s="99">
        <v>1</v>
      </c>
      <c r="E18" s="89"/>
    </row>
    <row r="19" spans="1:9" ht="12.75">
      <c r="A19" s="25"/>
      <c r="B19" s="3" t="s">
        <v>5</v>
      </c>
      <c r="C19" s="81" t="s">
        <v>64</v>
      </c>
      <c r="D19" s="99">
        <v>1</v>
      </c>
      <c r="E19" s="89"/>
      <c r="H19" s="142"/>
      <c r="I19" s="129"/>
    </row>
    <row r="20" spans="1:5" ht="12.75">
      <c r="A20" s="25"/>
      <c r="B20" s="3" t="s">
        <v>96</v>
      </c>
      <c r="C20" s="81" t="s">
        <v>63</v>
      </c>
      <c r="D20" s="99">
        <v>30</v>
      </c>
      <c r="E20" s="89"/>
    </row>
    <row r="21" spans="1:5" ht="12.75">
      <c r="A21" s="25"/>
      <c r="B21" s="3" t="s">
        <v>97</v>
      </c>
      <c r="C21" s="81" t="s">
        <v>63</v>
      </c>
      <c r="D21" s="99">
        <v>180</v>
      </c>
      <c r="E21" s="89"/>
    </row>
    <row r="22" spans="1:7" ht="12.75">
      <c r="A22" s="25"/>
      <c r="B22" s="3" t="s">
        <v>6</v>
      </c>
      <c r="C22" s="81" t="s">
        <v>63</v>
      </c>
      <c r="D22" s="100">
        <v>20</v>
      </c>
      <c r="E22" s="90"/>
      <c r="G22" s="8" t="s">
        <v>49</v>
      </c>
    </row>
    <row r="23" spans="1:5" ht="12.75">
      <c r="A23" s="25"/>
      <c r="B23" s="124" t="s">
        <v>65</v>
      </c>
      <c r="C23" s="125"/>
      <c r="D23" s="60"/>
      <c r="E23" s="42">
        <f>E16*D16+E17*D17+E18*D18+E19*D19+D20*E20+D22*E22</f>
        <v>0</v>
      </c>
    </row>
    <row r="24" spans="1:7" ht="13.5" thickBot="1">
      <c r="A24" s="25"/>
      <c r="B24" s="132" t="s">
        <v>66</v>
      </c>
      <c r="C24" s="133"/>
      <c r="D24" s="64"/>
      <c r="E24" s="43">
        <f>D10/1000*E10*E23</f>
        <v>0</v>
      </c>
      <c r="G24" s="28"/>
    </row>
    <row r="25" spans="1:6" ht="12.75">
      <c r="A25" s="25"/>
      <c r="B25" s="124" t="s">
        <v>98</v>
      </c>
      <c r="C25" s="125"/>
      <c r="D25" s="60"/>
      <c r="E25" s="113">
        <f>(E16*D16+E17*D17+E18*D18+E19*D19+D20*E20+D22*E22)*0.75</f>
        <v>0</v>
      </c>
      <c r="F25" s="148" t="s">
        <v>115</v>
      </c>
    </row>
    <row r="26" spans="1:6" ht="13.5" thickBot="1">
      <c r="A26" s="25"/>
      <c r="B26" s="132" t="s">
        <v>99</v>
      </c>
      <c r="C26" s="133"/>
      <c r="D26" s="64"/>
      <c r="E26" s="114">
        <f>D11/1000*E11*E25</f>
        <v>0</v>
      </c>
      <c r="F26" s="149"/>
    </row>
    <row r="27" spans="1:6" ht="12.75">
      <c r="A27" s="25"/>
      <c r="B27" s="124" t="s">
        <v>119</v>
      </c>
      <c r="C27" s="125"/>
      <c r="D27" s="60"/>
      <c r="E27" s="113">
        <f>(E16*D16+E17*D17+E18*D18+E19*D19)*0.75</f>
        <v>0</v>
      </c>
      <c r="F27" s="148" t="s">
        <v>115</v>
      </c>
    </row>
    <row r="28" spans="1:6" ht="13.5" thickBot="1">
      <c r="A28" s="25"/>
      <c r="B28" s="134" t="s">
        <v>120</v>
      </c>
      <c r="C28" s="135"/>
      <c r="D28" s="64"/>
      <c r="E28" s="114">
        <f>E27*D12/1000*E12</f>
        <v>0</v>
      </c>
      <c r="F28" s="149"/>
    </row>
    <row r="29" spans="1:6" ht="12.75">
      <c r="A29" s="25"/>
      <c r="B29" s="77" t="s">
        <v>68</v>
      </c>
      <c r="C29" s="82" t="s">
        <v>70</v>
      </c>
      <c r="D29" s="105"/>
      <c r="E29" s="106">
        <f>1/2*D13*E13*3*(1/3*D16*E16+D17*E17+D21*E21)</f>
        <v>0</v>
      </c>
      <c r="F29" s="150" t="s">
        <v>116</v>
      </c>
    </row>
    <row r="30" spans="1:6" ht="13.5" thickBot="1">
      <c r="A30" s="25"/>
      <c r="B30" s="134" t="s">
        <v>69</v>
      </c>
      <c r="C30" s="135"/>
      <c r="D30" s="64"/>
      <c r="E30" s="107">
        <f>E29*D12/1000</f>
        <v>0</v>
      </c>
      <c r="F30" s="149"/>
    </row>
    <row r="31" spans="1:6" ht="12.75" customHeight="1">
      <c r="A31" s="25"/>
      <c r="B31" s="143" t="s">
        <v>60</v>
      </c>
      <c r="C31" s="143"/>
      <c r="D31" s="65"/>
      <c r="E31" s="44" t="s">
        <v>8</v>
      </c>
      <c r="F31" s="149"/>
    </row>
    <row r="32" spans="2:6" ht="13.5" customHeight="1">
      <c r="B32" s="12"/>
      <c r="C32" s="12"/>
      <c r="D32" s="12"/>
      <c r="E32" s="109"/>
      <c r="F32" s="144"/>
    </row>
    <row r="33" spans="2:8" ht="13.5" thickBot="1">
      <c r="B33" s="2" t="s">
        <v>9</v>
      </c>
      <c r="C33" s="12"/>
      <c r="D33" s="12"/>
      <c r="E33" s="45"/>
      <c r="F33" s="149"/>
      <c r="H33" s="28"/>
    </row>
    <row r="34" spans="2:6" ht="12.75">
      <c r="B34" s="22" t="s">
        <v>14</v>
      </c>
      <c r="C34" s="32"/>
      <c r="D34" s="32" t="s">
        <v>114</v>
      </c>
      <c r="E34" s="46" t="s">
        <v>19</v>
      </c>
      <c r="F34" s="144"/>
    </row>
    <row r="35" spans="2:6" ht="12.75">
      <c r="B35" s="23" t="s">
        <v>13</v>
      </c>
      <c r="D35" s="156">
        <f>D12+10+(250-D12)/5</f>
        <v>204</v>
      </c>
      <c r="E35" s="91"/>
      <c r="F35" s="149" t="s">
        <v>109</v>
      </c>
    </row>
    <row r="36" spans="2:6" ht="12.75">
      <c r="B36" s="23" t="s">
        <v>15</v>
      </c>
      <c r="D36" s="156">
        <f>D35</f>
        <v>204</v>
      </c>
      <c r="E36" s="92"/>
      <c r="F36" s="149" t="s">
        <v>109</v>
      </c>
    </row>
    <row r="37" spans="2:6" ht="12.75">
      <c r="B37" s="23" t="s">
        <v>16</v>
      </c>
      <c r="D37" s="156">
        <f>(D12+10)/5*3+(250-D12)/5</f>
        <v>128</v>
      </c>
      <c r="E37" s="92"/>
      <c r="F37" s="149" t="s">
        <v>110</v>
      </c>
    </row>
    <row r="38" spans="2:6" ht="12.75">
      <c r="B38" s="23" t="s">
        <v>108</v>
      </c>
      <c r="D38" s="156">
        <f>(D12+10)/5*2+(250-D12)/5</f>
        <v>90</v>
      </c>
      <c r="E38" s="92"/>
      <c r="F38" s="149" t="s">
        <v>111</v>
      </c>
    </row>
    <row r="39" spans="2:6" ht="12.75">
      <c r="B39" s="23" t="s">
        <v>72</v>
      </c>
      <c r="D39" s="156">
        <f>D37</f>
        <v>128</v>
      </c>
      <c r="E39" s="92"/>
      <c r="F39" s="149" t="s">
        <v>110</v>
      </c>
    </row>
    <row r="40" spans="2:6" ht="12.75">
      <c r="B40" s="23" t="s">
        <v>91</v>
      </c>
      <c r="D40" s="157">
        <v>71</v>
      </c>
      <c r="E40" s="121"/>
      <c r="F40" s="149" t="s">
        <v>112</v>
      </c>
    </row>
    <row r="41" spans="2:6" ht="12.75">
      <c r="B41" s="23" t="s">
        <v>17</v>
      </c>
      <c r="D41" s="158">
        <v>12</v>
      </c>
      <c r="E41" s="108"/>
      <c r="F41" s="144" t="s">
        <v>113</v>
      </c>
    </row>
    <row r="42" spans="2:5" ht="13.5" thickBot="1">
      <c r="B42" s="24" t="s">
        <v>18</v>
      </c>
      <c r="C42" s="15"/>
      <c r="D42" s="21"/>
      <c r="E42" s="47">
        <f>0.000125*(E35*$D35+E36*$D36+E37*$D37+E38*$D38+D39*E39+D40*E40+E41*$D41)</f>
        <v>0</v>
      </c>
    </row>
    <row r="43" spans="2:5" ht="12.75">
      <c r="B43" s="12"/>
      <c r="C43" s="12"/>
      <c r="D43" s="12"/>
      <c r="E43" s="48"/>
    </row>
    <row r="44" spans="1:5" ht="13.5" thickBot="1">
      <c r="A44" s="12"/>
      <c r="B44" s="16" t="s">
        <v>24</v>
      </c>
      <c r="C44" s="12"/>
      <c r="D44" s="12"/>
      <c r="E44" s="49"/>
    </row>
    <row r="45" spans="2:5" ht="12.75">
      <c r="B45" s="37" t="s">
        <v>41</v>
      </c>
      <c r="C45" s="19"/>
      <c r="D45" s="19"/>
      <c r="E45" s="83"/>
    </row>
    <row r="46" spans="2:5" ht="12.75">
      <c r="B46" s="11" t="s">
        <v>40</v>
      </c>
      <c r="C46" s="20"/>
      <c r="D46" s="20"/>
      <c r="E46" s="93"/>
    </row>
    <row r="47" spans="2:5" ht="12.75">
      <c r="B47" s="23" t="s">
        <v>42</v>
      </c>
      <c r="C47" s="20"/>
      <c r="D47" s="20"/>
      <c r="E47" s="92"/>
    </row>
    <row r="48" spans="2:5" ht="12.75">
      <c r="B48" s="11" t="s">
        <v>43</v>
      </c>
      <c r="C48" s="20"/>
      <c r="D48" s="20"/>
      <c r="E48" s="93"/>
    </row>
    <row r="49" spans="2:5" ht="12.75">
      <c r="B49" s="23" t="s">
        <v>44</v>
      </c>
      <c r="C49" s="12"/>
      <c r="D49" s="12"/>
      <c r="E49" s="92"/>
    </row>
    <row r="50" spans="2:5" ht="12.75">
      <c r="B50" s="11" t="s">
        <v>45</v>
      </c>
      <c r="C50" s="12"/>
      <c r="D50" s="12"/>
      <c r="E50" s="93"/>
    </row>
    <row r="51" spans="2:5" ht="12.75">
      <c r="B51" s="23" t="s">
        <v>46</v>
      </c>
      <c r="C51" s="12"/>
      <c r="D51" s="12"/>
      <c r="E51" s="92"/>
    </row>
    <row r="52" spans="2:5" ht="12.75">
      <c r="B52" s="27" t="s">
        <v>47</v>
      </c>
      <c r="C52" s="33"/>
      <c r="D52" s="33"/>
      <c r="E52" s="94"/>
    </row>
    <row r="53" spans="2:5" ht="13.5" thickBot="1">
      <c r="B53" s="30" t="s">
        <v>34</v>
      </c>
      <c r="C53" s="31"/>
      <c r="D53" s="31"/>
      <c r="E53" s="66">
        <f>0.001*E9*(E46*E45+E48*E47+E50*E49+E52*E51)</f>
        <v>0</v>
      </c>
    </row>
    <row r="54" spans="2:5" ht="12.75">
      <c r="B54" s="16"/>
      <c r="C54" s="12"/>
      <c r="D54" s="12"/>
      <c r="E54" s="50"/>
    </row>
    <row r="55" spans="2:5" ht="13.5" thickBot="1">
      <c r="B55" s="16" t="s">
        <v>26</v>
      </c>
      <c r="C55" s="12"/>
      <c r="D55" s="12"/>
      <c r="E55" s="50"/>
    </row>
    <row r="56" spans="2:5" ht="12.75">
      <c r="B56" s="9" t="s">
        <v>27</v>
      </c>
      <c r="C56" s="10"/>
      <c r="D56" s="10"/>
      <c r="E56" s="95"/>
    </row>
    <row r="57" spans="2:7" ht="12.75">
      <c r="B57" s="140" t="s">
        <v>50</v>
      </c>
      <c r="C57" s="141"/>
      <c r="D57" s="141"/>
      <c r="E57" s="96"/>
      <c r="G57" s="28"/>
    </row>
    <row r="58" spans="2:5" ht="12.75">
      <c r="B58" s="62" t="s">
        <v>51</v>
      </c>
      <c r="C58" s="6"/>
      <c r="D58" s="6"/>
      <c r="E58" s="96"/>
    </row>
    <row r="59" spans="2:5" ht="12.75">
      <c r="B59" s="62" t="s">
        <v>53</v>
      </c>
      <c r="C59" s="6"/>
      <c r="D59" s="6"/>
      <c r="E59" s="96"/>
    </row>
    <row r="60" spans="2:5" ht="12.75">
      <c r="B60" s="101" t="s">
        <v>88</v>
      </c>
      <c r="C60" s="102"/>
      <c r="D60" s="103"/>
      <c r="E60" s="104">
        <f>SUM(E56:E59)</f>
        <v>0</v>
      </c>
    </row>
    <row r="61" spans="2:7" ht="12.75">
      <c r="B61" s="128" t="s">
        <v>11</v>
      </c>
      <c r="C61" s="129"/>
      <c r="D61" s="61"/>
      <c r="E61" s="96"/>
      <c r="G61" s="28"/>
    </row>
    <row r="62" spans="2:7" ht="13.5" thickBot="1">
      <c r="B62" s="130" t="s">
        <v>12</v>
      </c>
      <c r="C62" s="131"/>
      <c r="D62" s="63"/>
      <c r="E62" s="97"/>
      <c r="G62" s="28"/>
    </row>
    <row r="63" spans="2:5" ht="12.75">
      <c r="B63" s="5"/>
      <c r="C63" s="6"/>
      <c r="D63" s="6"/>
      <c r="E63" s="50"/>
    </row>
    <row r="64" spans="2:5" ht="13.5" thickBot="1">
      <c r="B64" s="7" t="s">
        <v>32</v>
      </c>
      <c r="E64" s="39"/>
    </row>
    <row r="65" spans="2:5" ht="12.75">
      <c r="B65" s="37" t="s">
        <v>74</v>
      </c>
      <c r="C65" s="10"/>
      <c r="D65" s="10"/>
      <c r="E65" s="51">
        <f>E24</f>
        <v>0</v>
      </c>
    </row>
    <row r="66" spans="2:5" ht="12.75">
      <c r="B66" s="115" t="s">
        <v>101</v>
      </c>
      <c r="C66" s="116"/>
      <c r="D66" s="116"/>
      <c r="E66" s="112">
        <f>E26</f>
        <v>0</v>
      </c>
    </row>
    <row r="67" spans="2:7" ht="12.75">
      <c r="B67" s="23" t="s">
        <v>121</v>
      </c>
      <c r="C67" s="12"/>
      <c r="D67" s="12"/>
      <c r="E67" s="112">
        <f>E28</f>
        <v>0</v>
      </c>
      <c r="G67" s="28"/>
    </row>
    <row r="68" spans="2:5" ht="12.75">
      <c r="B68" s="23" t="s">
        <v>73</v>
      </c>
      <c r="C68" s="12"/>
      <c r="D68" s="12"/>
      <c r="E68" s="119">
        <f>E30</f>
        <v>0</v>
      </c>
    </row>
    <row r="69" spans="2:5" ht="12.75">
      <c r="B69" s="11" t="s">
        <v>38</v>
      </c>
      <c r="C69" s="12"/>
      <c r="D69" s="12"/>
      <c r="E69" s="52">
        <f>E42</f>
        <v>0</v>
      </c>
    </row>
    <row r="70" spans="1:7" ht="12.75">
      <c r="A70" s="12"/>
      <c r="B70" s="11" t="s">
        <v>28</v>
      </c>
      <c r="C70" s="13"/>
      <c r="D70" s="13"/>
      <c r="E70" s="53">
        <f>E57</f>
        <v>0</v>
      </c>
      <c r="F70" s="68"/>
      <c r="G70" s="28"/>
    </row>
    <row r="71" spans="1:5" ht="12.75">
      <c r="A71" s="12"/>
      <c r="B71" s="126" t="s">
        <v>11</v>
      </c>
      <c r="C71" s="127"/>
      <c r="D71" s="61"/>
      <c r="E71" s="53">
        <f>E61</f>
        <v>0</v>
      </c>
    </row>
    <row r="72" spans="1:8" ht="13.5" thickBot="1">
      <c r="A72" s="12"/>
      <c r="B72" s="14" t="s">
        <v>20</v>
      </c>
      <c r="C72" s="15" t="s">
        <v>52</v>
      </c>
      <c r="D72" s="67">
        <f>E24-G24+E26-F26+E28-F28+E30-F30+E42</f>
        <v>0</v>
      </c>
      <c r="E72" s="43">
        <f>E65+E66+E67+E68+E69-E70-E71</f>
        <v>0</v>
      </c>
      <c r="G72" s="28"/>
      <c r="H72" s="28"/>
    </row>
    <row r="73" spans="1:5" ht="12.75">
      <c r="A73" s="12"/>
      <c r="B73" s="16"/>
      <c r="C73" s="12"/>
      <c r="D73" s="12"/>
      <c r="E73" s="50"/>
    </row>
    <row r="74" spans="1:5" ht="13.5" thickBot="1">
      <c r="A74" s="12"/>
      <c r="B74" s="16" t="s">
        <v>31</v>
      </c>
      <c r="C74" s="12"/>
      <c r="D74" s="12"/>
      <c r="E74" s="54"/>
    </row>
    <row r="75" spans="2:5" ht="12.75">
      <c r="B75" s="37" t="s">
        <v>86</v>
      </c>
      <c r="C75" s="10"/>
      <c r="D75" s="10"/>
      <c r="E75" s="51">
        <f>E65</f>
        <v>0</v>
      </c>
    </row>
    <row r="76" spans="2:5" ht="12.75">
      <c r="B76" s="115" t="s">
        <v>102</v>
      </c>
      <c r="C76" s="116"/>
      <c r="D76" s="116"/>
      <c r="E76" s="112">
        <f>E66</f>
        <v>0</v>
      </c>
    </row>
    <row r="77" spans="2:5" ht="12.75">
      <c r="B77" s="23" t="s">
        <v>122</v>
      </c>
      <c r="C77" s="12"/>
      <c r="D77" s="12"/>
      <c r="E77" s="112">
        <f>E67</f>
        <v>0</v>
      </c>
    </row>
    <row r="78" spans="2:5" ht="12.75">
      <c r="B78" s="23" t="s">
        <v>87</v>
      </c>
      <c r="C78" s="12"/>
      <c r="D78" s="12"/>
      <c r="E78" s="119">
        <f>E68</f>
        <v>0</v>
      </c>
    </row>
    <row r="79" spans="2:8" ht="12.75">
      <c r="B79" s="11" t="s">
        <v>37</v>
      </c>
      <c r="C79" s="12"/>
      <c r="D79" s="12"/>
      <c r="E79" s="52">
        <f>E42</f>
        <v>0</v>
      </c>
      <c r="H79" s="28"/>
    </row>
    <row r="80" spans="2:5" ht="12.75">
      <c r="B80" s="11" t="s">
        <v>54</v>
      </c>
      <c r="C80" s="12"/>
      <c r="D80" s="12"/>
      <c r="E80" s="52">
        <f>E59</f>
        <v>0</v>
      </c>
    </row>
    <row r="81" spans="2:5" ht="12.75">
      <c r="B81" s="128" t="s">
        <v>11</v>
      </c>
      <c r="C81" s="129"/>
      <c r="D81" s="61"/>
      <c r="E81" s="53">
        <f>E61</f>
        <v>0</v>
      </c>
    </row>
    <row r="82" spans="2:6" ht="12.75">
      <c r="B82" s="138" t="s">
        <v>12</v>
      </c>
      <c r="C82" s="139"/>
      <c r="D82" s="6"/>
      <c r="E82" s="53">
        <f>E62</f>
        <v>0</v>
      </c>
      <c r="F82" s="68"/>
    </row>
    <row r="83" spans="2:5" ht="13.5" thickBot="1">
      <c r="B83" s="122" t="s">
        <v>21</v>
      </c>
      <c r="C83" s="123"/>
      <c r="D83" s="59"/>
      <c r="E83" s="43">
        <f>E75+E76+E77+E78+E79+E80*0.5-E81-E82</f>
        <v>0</v>
      </c>
    </row>
    <row r="84" ht="13.5" thickBot="1">
      <c r="E84" s="39"/>
    </row>
    <row r="85" spans="2:5" ht="13.5" thickBot="1">
      <c r="B85" s="17" t="s">
        <v>22</v>
      </c>
      <c r="C85" s="18"/>
      <c r="D85" s="18"/>
      <c r="E85" s="55">
        <f>E72+E83</f>
        <v>0</v>
      </c>
    </row>
    <row r="86" ht="12.75">
      <c r="E86" s="56"/>
    </row>
    <row r="87" spans="2:5" ht="13.5" thickBot="1">
      <c r="B87" s="7" t="s">
        <v>29</v>
      </c>
      <c r="E87" s="56"/>
    </row>
    <row r="88" spans="2:9" ht="14.25">
      <c r="B88" s="37" t="s">
        <v>74</v>
      </c>
      <c r="C88" s="19"/>
      <c r="D88" s="19"/>
      <c r="E88" s="51">
        <f>IF(E20=0,E10*32.75*D10/1000,E10*40.25*D10/1000)</f>
        <v>0</v>
      </c>
      <c r="G88" s="8" t="s">
        <v>82</v>
      </c>
      <c r="I88" s="8" t="s">
        <v>76</v>
      </c>
    </row>
    <row r="89" spans="2:5" ht="12.75" customHeight="1">
      <c r="B89" s="23" t="s">
        <v>75</v>
      </c>
      <c r="C89" s="20"/>
      <c r="D89" s="75" t="str">
        <f>IF(E20=0,"(k. Dusch)","(Dusch vorh.)")</f>
        <v>(k. Dusch)</v>
      </c>
      <c r="E89" s="52">
        <f>E88</f>
        <v>0</v>
      </c>
    </row>
    <row r="90" spans="2:9" ht="14.25">
      <c r="B90" s="23" t="s">
        <v>103</v>
      </c>
      <c r="C90" s="20"/>
      <c r="D90" s="20"/>
      <c r="E90" s="112">
        <f>IF(E21=0,E11*32.75*D11/1000*0.75,E11*40.25*D11/1000*0.75)</f>
        <v>0</v>
      </c>
      <c r="G90" s="8" t="s">
        <v>83</v>
      </c>
      <c r="I90" s="8" t="s">
        <v>77</v>
      </c>
    </row>
    <row r="91" spans="2:5" ht="12.75" customHeight="1">
      <c r="B91" s="23" t="s">
        <v>104</v>
      </c>
      <c r="C91" s="20"/>
      <c r="D91" s="75" t="str">
        <f>IF(E21=0,"(k. Dusch)","(Dusch vorh.)")</f>
        <v>(k. Dusch)</v>
      </c>
      <c r="E91" s="112">
        <f>E90</f>
        <v>0</v>
      </c>
    </row>
    <row r="92" spans="2:9" ht="14.25">
      <c r="B92" s="23" t="s">
        <v>123</v>
      </c>
      <c r="C92" s="12"/>
      <c r="D92" s="12"/>
      <c r="E92" s="112">
        <f>E12*27.75*D12/1000*0.75</f>
        <v>0</v>
      </c>
      <c r="G92" s="8" t="s">
        <v>84</v>
      </c>
      <c r="I92" s="8" t="s">
        <v>78</v>
      </c>
    </row>
    <row r="93" spans="2:5" ht="12.75">
      <c r="B93" s="23" t="s">
        <v>124</v>
      </c>
      <c r="C93" s="12"/>
      <c r="D93" s="12"/>
      <c r="E93" s="112">
        <f>E92</f>
        <v>0</v>
      </c>
    </row>
    <row r="94" spans="2:9" ht="14.25">
      <c r="B94" s="23" t="s">
        <v>80</v>
      </c>
      <c r="C94" s="12"/>
      <c r="D94" s="12"/>
      <c r="E94" s="111">
        <f>1/2*D13*E13*3*(1/3*D16*E16+D17*9+D21*E21)*D12/1000</f>
        <v>0</v>
      </c>
      <c r="G94" s="8" t="s">
        <v>81</v>
      </c>
      <c r="I94" s="8" t="s">
        <v>89</v>
      </c>
    </row>
    <row r="95" spans="2:5" ht="12.75">
      <c r="B95" s="23" t="s">
        <v>79</v>
      </c>
      <c r="C95" s="12"/>
      <c r="D95" s="12"/>
      <c r="E95" s="111">
        <f>E94</f>
        <v>0</v>
      </c>
    </row>
    <row r="96" spans="2:9" ht="12.75">
      <c r="B96" s="11" t="s">
        <v>35</v>
      </c>
      <c r="C96" s="12"/>
      <c r="D96" s="12"/>
      <c r="E96" s="52">
        <f>E8*400/3*0.125/1000</f>
        <v>0</v>
      </c>
      <c r="G96" s="8" t="s">
        <v>57</v>
      </c>
      <c r="I96" s="8" t="s">
        <v>85</v>
      </c>
    </row>
    <row r="97" spans="2:5" ht="12.75">
      <c r="B97" s="11" t="s">
        <v>36</v>
      </c>
      <c r="C97" s="12"/>
      <c r="D97" s="12"/>
      <c r="E97" s="52">
        <f>E96</f>
        <v>0</v>
      </c>
    </row>
    <row r="98" spans="2:7" ht="14.25">
      <c r="B98" s="11" t="s">
        <v>30</v>
      </c>
      <c r="C98" s="12"/>
      <c r="D98" s="12"/>
      <c r="E98" s="52">
        <f>0.001*0.8*0.5*E9*(E45+E47+E49+E51)</f>
        <v>0</v>
      </c>
      <c r="G98" s="8" t="s">
        <v>58</v>
      </c>
    </row>
    <row r="99" spans="2:5" ht="13.5" thickBot="1">
      <c r="B99" s="14" t="s">
        <v>67</v>
      </c>
      <c r="C99" s="26"/>
      <c r="D99" s="26"/>
      <c r="E99" s="74">
        <f>SUM(E88:E98)</f>
        <v>0</v>
      </c>
    </row>
    <row r="100" ht="13.5" thickBot="1">
      <c r="E100" s="39"/>
    </row>
    <row r="101" spans="2:5" ht="13.5" thickBot="1">
      <c r="B101" s="17" t="s">
        <v>39</v>
      </c>
      <c r="C101" s="18"/>
      <c r="D101" s="18"/>
      <c r="E101" s="57" t="e">
        <f>E85/E99</f>
        <v>#DIV/0!</v>
      </c>
    </row>
    <row r="102" ht="13.5" thickBot="1">
      <c r="E102" s="58"/>
    </row>
    <row r="103" spans="2:7" s="36" customFormat="1" ht="21.75" thickBot="1">
      <c r="B103" s="34" t="s">
        <v>48</v>
      </c>
      <c r="C103" s="35"/>
      <c r="D103" s="35"/>
      <c r="E103" s="73" t="e">
        <f>IF(E101&lt;(2/3),150-(150*E101),110-(90*E101))</f>
        <v>#DIV/0!</v>
      </c>
      <c r="G103" s="36" t="s">
        <v>59</v>
      </c>
    </row>
    <row r="104" ht="12.75">
      <c r="E104" s="29"/>
    </row>
    <row r="105" spans="4:5" ht="12.75" hidden="1">
      <c r="D105" s="70" t="s">
        <v>55</v>
      </c>
      <c r="E105" s="70" t="s">
        <v>56</v>
      </c>
    </row>
    <row r="106" spans="4:5" ht="12.75" hidden="1">
      <c r="D106" s="72">
        <v>0.33</v>
      </c>
      <c r="E106" s="8">
        <v>100</v>
      </c>
    </row>
    <row r="107" spans="4:5" ht="12.75" hidden="1">
      <c r="D107" s="69">
        <f>D108-(D108-D103)/5</f>
        <v>0.39072</v>
      </c>
      <c r="E107" s="8">
        <v>90</v>
      </c>
    </row>
    <row r="108" spans="4:5" ht="12.75" hidden="1">
      <c r="D108" s="69">
        <f>D109-(D109-D106)/5</f>
        <v>0.4884</v>
      </c>
      <c r="E108" s="8">
        <v>80</v>
      </c>
    </row>
    <row r="109" spans="4:5" ht="12.75" hidden="1">
      <c r="D109" s="69">
        <f>D110-(D111-D106)/5</f>
        <v>0.528</v>
      </c>
      <c r="E109" s="8">
        <v>70</v>
      </c>
    </row>
    <row r="110" spans="4:5" ht="12.75" hidden="1">
      <c r="D110" s="69">
        <f>D111-(D111-D106)/5</f>
        <v>0.5940000000000001</v>
      </c>
      <c r="E110" s="8">
        <v>60</v>
      </c>
    </row>
    <row r="111" spans="4:5" ht="12.75" hidden="1">
      <c r="D111" s="72">
        <v>0.66</v>
      </c>
      <c r="E111" s="8">
        <v>50</v>
      </c>
    </row>
    <row r="112" spans="4:5" ht="12.75" hidden="1">
      <c r="D112" s="69">
        <f>D113-(D114-D111)/3</f>
        <v>0.7733333333333334</v>
      </c>
      <c r="E112" s="8">
        <v>40</v>
      </c>
    </row>
    <row r="113" spans="4:5" ht="12.75" hidden="1">
      <c r="D113" s="69">
        <f>D114-(D114-D111)/3</f>
        <v>0.8866666666666667</v>
      </c>
      <c r="E113" s="8">
        <v>30</v>
      </c>
    </row>
    <row r="114" spans="4:5" ht="12.75" hidden="1">
      <c r="D114" s="71">
        <v>1</v>
      </c>
      <c r="E114" s="8">
        <v>20</v>
      </c>
    </row>
  </sheetData>
  <sheetProtection password="DBAF" sheet="1" scenarios="1" selectLockedCells="1"/>
  <mergeCells count="19">
    <mergeCell ref="B2:D2"/>
    <mergeCell ref="C5:D5"/>
    <mergeCell ref="C6:D6"/>
    <mergeCell ref="B82:C82"/>
    <mergeCell ref="B57:D57"/>
    <mergeCell ref="H19:I19"/>
    <mergeCell ref="B31:C31"/>
    <mergeCell ref="B25:C25"/>
    <mergeCell ref="B26:C26"/>
    <mergeCell ref="B30:C30"/>
    <mergeCell ref="B83:C83"/>
    <mergeCell ref="B23:C23"/>
    <mergeCell ref="B71:C71"/>
    <mergeCell ref="B81:C81"/>
    <mergeCell ref="B62:C62"/>
    <mergeCell ref="B24:C24"/>
    <mergeCell ref="B61:C61"/>
    <mergeCell ref="B27:C27"/>
    <mergeCell ref="B28:C28"/>
  </mergeCells>
  <printOptions/>
  <pageMargins left="0.7874015748031497" right="0.3937007874015748" top="0.984251968503937" bottom="0.984251968503937" header="0.5118110236220472" footer="0.5118110236220472"/>
  <pageSetup fitToHeight="2" horizontalDpi="600" verticalDpi="600" orientation="portrait" paperSize="9" r:id="rId2"/>
  <headerFooter alignWithMargins="0">
    <oddHeader>&amp;L&amp;G&amp;CTrinkwasserbedarf und Abwasseraufkommen</oddHeader>
    <oddFooter>&amp;LBNB Version 2011_1&amp;R&amp;F      &amp;P/&amp;N</oddFooter>
  </headerFooter>
  <rowBreaks count="1" manualBreakCount="1">
    <brk id="63" max="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tabColor rgb="FFC00000"/>
  </sheetPr>
  <dimension ref="A1:O114"/>
  <sheetViews>
    <sheetView showGridLines="0" zoomScale="150" zoomScaleNormal="150" zoomScaleSheetLayoutView="85" zoomScalePageLayoutView="0" workbookViewId="0" topLeftCell="A1">
      <selection activeCell="B2" sqref="B2:D2"/>
    </sheetView>
  </sheetViews>
  <sheetFormatPr defaultColWidth="11.421875" defaultRowHeight="12.75"/>
  <cols>
    <col min="1" max="1" width="3.140625" style="8" customWidth="1"/>
    <col min="2" max="2" width="39.7109375" style="8" customWidth="1"/>
    <col min="3" max="3" width="41.28125" style="8" customWidth="1"/>
    <col min="4" max="4" width="7.140625" style="8" customWidth="1"/>
    <col min="5" max="5" width="18.7109375" style="8" bestFit="1" customWidth="1"/>
    <col min="6" max="6" width="4.00390625" style="8" customWidth="1"/>
    <col min="7" max="7" width="13.140625" style="8" hidden="1" customWidth="1"/>
    <col min="8" max="8" width="24.7109375" style="8" customWidth="1"/>
    <col min="9" max="9" width="0" style="8" hidden="1" customWidth="1"/>
    <col min="10" max="16384" width="11.421875" style="8" customWidth="1"/>
  </cols>
  <sheetData>
    <row r="1" spans="2:5" s="147" customFormat="1" ht="15.75">
      <c r="B1" s="151" t="s">
        <v>117</v>
      </c>
      <c r="C1" s="151"/>
      <c r="D1" s="151"/>
      <c r="E1" s="152" t="s">
        <v>106</v>
      </c>
    </row>
    <row r="2" spans="2:15" ht="18" customHeight="1">
      <c r="B2" s="136" t="s">
        <v>33</v>
      </c>
      <c r="C2" s="159"/>
      <c r="D2" s="159"/>
      <c r="E2" s="120" t="s">
        <v>90</v>
      </c>
      <c r="O2" s="38"/>
    </row>
    <row r="4" spans="2:3" s="144" customFormat="1" ht="12.75">
      <c r="B4" s="153" t="s">
        <v>92</v>
      </c>
      <c r="C4" s="145" t="s">
        <v>93</v>
      </c>
    </row>
    <row r="5" spans="2:4" s="144" customFormat="1" ht="12.75">
      <c r="B5" s="154" t="s">
        <v>94</v>
      </c>
      <c r="C5" s="146" t="s">
        <v>100</v>
      </c>
      <c r="D5" s="146"/>
    </row>
    <row r="6" spans="3:4" ht="12.75">
      <c r="C6" s="137"/>
      <c r="D6" s="155"/>
    </row>
    <row r="7" spans="2:5" ht="13.5" thickBot="1">
      <c r="B7" s="7" t="s">
        <v>25</v>
      </c>
      <c r="E7" s="39"/>
    </row>
    <row r="8" spans="2:7" ht="12.75">
      <c r="B8" s="9" t="s">
        <v>10</v>
      </c>
      <c r="C8" s="10"/>
      <c r="D8" s="10"/>
      <c r="E8" s="83"/>
      <c r="G8" s="28"/>
    </row>
    <row r="9" spans="2:8" ht="12.75">
      <c r="B9" s="11" t="s">
        <v>23</v>
      </c>
      <c r="C9" s="12"/>
      <c r="D9" s="12"/>
      <c r="E9" s="84"/>
      <c r="H9" s="8" t="s">
        <v>8</v>
      </c>
    </row>
    <row r="10" spans="2:6" ht="12.75">
      <c r="B10" s="11" t="s">
        <v>61</v>
      </c>
      <c r="C10" s="78" t="s">
        <v>62</v>
      </c>
      <c r="D10" s="117">
        <v>210</v>
      </c>
      <c r="E10" s="85"/>
      <c r="F10" s="8" t="s">
        <v>8</v>
      </c>
    </row>
    <row r="11" spans="2:5" ht="12.75">
      <c r="B11" s="11" t="s">
        <v>95</v>
      </c>
      <c r="C11" s="78" t="s">
        <v>62</v>
      </c>
      <c r="D11" s="117">
        <v>110</v>
      </c>
      <c r="E11" s="86"/>
    </row>
    <row r="12" spans="2:7" ht="12.75">
      <c r="B12" s="11" t="s">
        <v>125</v>
      </c>
      <c r="C12" s="78" t="s">
        <v>62</v>
      </c>
      <c r="D12" s="117">
        <v>140</v>
      </c>
      <c r="E12" s="86"/>
      <c r="G12" s="12"/>
    </row>
    <row r="13" spans="2:7" ht="13.5" thickBot="1">
      <c r="B13" s="76" t="s">
        <v>105</v>
      </c>
      <c r="C13" s="79" t="s">
        <v>71</v>
      </c>
      <c r="D13" s="118">
        <v>20</v>
      </c>
      <c r="E13" s="87"/>
      <c r="G13" s="110"/>
    </row>
    <row r="14" spans="1:5" ht="12.75">
      <c r="A14" s="7"/>
      <c r="C14" s="12"/>
      <c r="D14" s="12"/>
      <c r="E14" s="40"/>
    </row>
    <row r="15" spans="1:5" ht="15" thickBot="1">
      <c r="A15" s="2"/>
      <c r="B15" s="2" t="s">
        <v>7</v>
      </c>
      <c r="C15" s="1" t="s">
        <v>0</v>
      </c>
      <c r="D15" s="1"/>
      <c r="E15" s="41" t="s">
        <v>1</v>
      </c>
    </row>
    <row r="16" spans="1:5" ht="12.75">
      <c r="A16" s="25"/>
      <c r="B16" s="4" t="s">
        <v>2</v>
      </c>
      <c r="C16" s="80" t="s">
        <v>63</v>
      </c>
      <c r="D16" s="98">
        <v>45</v>
      </c>
      <c r="E16" s="88"/>
    </row>
    <row r="17" spans="1:7" ht="12.75">
      <c r="A17" s="25"/>
      <c r="B17" s="3" t="s">
        <v>3</v>
      </c>
      <c r="C17" s="81" t="s">
        <v>64</v>
      </c>
      <c r="D17" s="99">
        <v>1</v>
      </c>
      <c r="E17" s="89"/>
      <c r="G17" s="28"/>
    </row>
    <row r="18" spans="1:5" ht="12.75">
      <c r="A18" s="25"/>
      <c r="B18" s="3" t="s">
        <v>4</v>
      </c>
      <c r="C18" s="81" t="s">
        <v>64</v>
      </c>
      <c r="D18" s="99">
        <v>1</v>
      </c>
      <c r="E18" s="89"/>
    </row>
    <row r="19" spans="1:9" ht="12.75">
      <c r="A19" s="25"/>
      <c r="B19" s="3" t="s">
        <v>5</v>
      </c>
      <c r="C19" s="81" t="s">
        <v>64</v>
      </c>
      <c r="D19" s="99">
        <v>1</v>
      </c>
      <c r="E19" s="89"/>
      <c r="H19" s="142"/>
      <c r="I19" s="129"/>
    </row>
    <row r="20" spans="1:5" ht="12.75">
      <c r="A20" s="25"/>
      <c r="B20" s="3" t="s">
        <v>96</v>
      </c>
      <c r="C20" s="81" t="s">
        <v>63</v>
      </c>
      <c r="D20" s="99">
        <v>30</v>
      </c>
      <c r="E20" s="89"/>
    </row>
    <row r="21" spans="1:5" ht="12.75">
      <c r="A21" s="25"/>
      <c r="B21" s="3" t="s">
        <v>97</v>
      </c>
      <c r="C21" s="81" t="s">
        <v>63</v>
      </c>
      <c r="D21" s="99">
        <v>180</v>
      </c>
      <c r="E21" s="89"/>
    </row>
    <row r="22" spans="1:7" ht="12.75">
      <c r="A22" s="25"/>
      <c r="B22" s="3" t="s">
        <v>6</v>
      </c>
      <c r="C22" s="81" t="s">
        <v>63</v>
      </c>
      <c r="D22" s="100">
        <v>20</v>
      </c>
      <c r="E22" s="90"/>
      <c r="G22" s="8" t="s">
        <v>49</v>
      </c>
    </row>
    <row r="23" spans="1:5" ht="12.75">
      <c r="A23" s="25"/>
      <c r="B23" s="124" t="s">
        <v>65</v>
      </c>
      <c r="C23" s="125"/>
      <c r="D23" s="60"/>
      <c r="E23" s="42">
        <f>E16*D16+E17*D17+E18*D18+E19*D19+D20*E20+D22*E22</f>
        <v>0</v>
      </c>
    </row>
    <row r="24" spans="1:7" ht="13.5" thickBot="1">
      <c r="A24" s="25"/>
      <c r="B24" s="132" t="s">
        <v>66</v>
      </c>
      <c r="C24" s="133"/>
      <c r="D24" s="64"/>
      <c r="E24" s="43">
        <f>D10/1000*E10*E23</f>
        <v>0</v>
      </c>
      <c r="G24" s="28"/>
    </row>
    <row r="25" spans="1:6" ht="12.75">
      <c r="A25" s="25"/>
      <c r="B25" s="124" t="s">
        <v>98</v>
      </c>
      <c r="C25" s="125"/>
      <c r="D25" s="60"/>
      <c r="E25" s="113">
        <f>(E16*D16+E17*D17+E18*D18+E19*D19+D20*E20+D22*E22)*0.75</f>
        <v>0</v>
      </c>
      <c r="F25" s="148" t="s">
        <v>115</v>
      </c>
    </row>
    <row r="26" spans="1:6" ht="13.5" thickBot="1">
      <c r="A26" s="25"/>
      <c r="B26" s="132" t="s">
        <v>99</v>
      </c>
      <c r="C26" s="133"/>
      <c r="D26" s="64"/>
      <c r="E26" s="114">
        <f>D11/1000*E11*E25</f>
        <v>0</v>
      </c>
      <c r="F26" s="149"/>
    </row>
    <row r="27" spans="1:6" ht="12.75">
      <c r="A27" s="25"/>
      <c r="B27" s="124" t="s">
        <v>126</v>
      </c>
      <c r="C27" s="125"/>
      <c r="D27" s="60"/>
      <c r="E27" s="113">
        <f>(E16*D16+E17*D17+E18*D18+E19*D19)*0.75</f>
        <v>0</v>
      </c>
      <c r="F27" s="148" t="s">
        <v>115</v>
      </c>
    </row>
    <row r="28" spans="1:6" ht="13.5" thickBot="1">
      <c r="A28" s="25"/>
      <c r="B28" s="134" t="s">
        <v>127</v>
      </c>
      <c r="C28" s="135"/>
      <c r="D28" s="64"/>
      <c r="E28" s="114">
        <f>E27*D12/1000*E12</f>
        <v>0</v>
      </c>
      <c r="F28" s="149"/>
    </row>
    <row r="29" spans="1:6" ht="12.75">
      <c r="A29" s="25"/>
      <c r="B29" s="77" t="s">
        <v>68</v>
      </c>
      <c r="C29" s="82" t="s">
        <v>70</v>
      </c>
      <c r="D29" s="105"/>
      <c r="E29" s="106">
        <f>1/2*D13*E13*3*(1/3*D16*E16+D17*E17+D21*E21)</f>
        <v>0</v>
      </c>
      <c r="F29" s="150" t="s">
        <v>116</v>
      </c>
    </row>
    <row r="30" spans="1:6" ht="13.5" thickBot="1">
      <c r="A30" s="25"/>
      <c r="B30" s="134" t="s">
        <v>69</v>
      </c>
      <c r="C30" s="135"/>
      <c r="D30" s="64"/>
      <c r="E30" s="107">
        <f>E29*D12/1000</f>
        <v>0</v>
      </c>
      <c r="F30" s="149"/>
    </row>
    <row r="31" spans="1:6" ht="12.75" customHeight="1">
      <c r="A31" s="25"/>
      <c r="B31" s="143" t="s">
        <v>60</v>
      </c>
      <c r="C31" s="143"/>
      <c r="D31" s="65"/>
      <c r="E31" s="44" t="s">
        <v>8</v>
      </c>
      <c r="F31" s="149"/>
    </row>
    <row r="32" spans="2:6" ht="13.5" customHeight="1">
      <c r="B32" s="12"/>
      <c r="C32" s="12"/>
      <c r="D32" s="12"/>
      <c r="E32" s="109"/>
      <c r="F32" s="144"/>
    </row>
    <row r="33" spans="2:8" ht="13.5" thickBot="1">
      <c r="B33" s="2" t="s">
        <v>9</v>
      </c>
      <c r="C33" s="12"/>
      <c r="D33" s="12"/>
      <c r="E33" s="45"/>
      <c r="F33" s="149"/>
      <c r="H33" s="28"/>
    </row>
    <row r="34" spans="2:6" ht="12.75">
      <c r="B34" s="22" t="s">
        <v>14</v>
      </c>
      <c r="C34" s="32"/>
      <c r="D34" s="32" t="s">
        <v>114</v>
      </c>
      <c r="E34" s="46" t="s">
        <v>19</v>
      </c>
      <c r="F34" s="144"/>
    </row>
    <row r="35" spans="2:6" ht="12.75">
      <c r="B35" s="23" t="s">
        <v>13</v>
      </c>
      <c r="D35" s="156">
        <f>D12+10+(250-D12)/5</f>
        <v>172</v>
      </c>
      <c r="E35" s="91"/>
      <c r="F35" s="149" t="s">
        <v>109</v>
      </c>
    </row>
    <row r="36" spans="2:6" ht="12.75">
      <c r="B36" s="23" t="s">
        <v>15</v>
      </c>
      <c r="D36" s="156">
        <f>D35</f>
        <v>172</v>
      </c>
      <c r="E36" s="92"/>
      <c r="F36" s="149" t="s">
        <v>109</v>
      </c>
    </row>
    <row r="37" spans="2:6" ht="12.75">
      <c r="B37" s="23" t="s">
        <v>16</v>
      </c>
      <c r="D37" s="156">
        <f>(D12+10)/5*3+(250-D12)/5</f>
        <v>112</v>
      </c>
      <c r="E37" s="92"/>
      <c r="F37" s="149" t="s">
        <v>110</v>
      </c>
    </row>
    <row r="38" spans="2:6" ht="12.75">
      <c r="B38" s="23" t="s">
        <v>108</v>
      </c>
      <c r="D38" s="156">
        <f>(D12+10)/5*2+(250-D12)/5</f>
        <v>82</v>
      </c>
      <c r="E38" s="92"/>
      <c r="F38" s="149" t="s">
        <v>111</v>
      </c>
    </row>
    <row r="39" spans="2:6" ht="12.75">
      <c r="B39" s="23" t="s">
        <v>72</v>
      </c>
      <c r="D39" s="156">
        <f>D37</f>
        <v>112</v>
      </c>
      <c r="E39" s="92"/>
      <c r="F39" s="149" t="s">
        <v>110</v>
      </c>
    </row>
    <row r="40" spans="2:6" ht="12.75">
      <c r="B40" s="23" t="s">
        <v>91</v>
      </c>
      <c r="D40" s="157">
        <v>71</v>
      </c>
      <c r="E40" s="121"/>
      <c r="F40" s="149" t="s">
        <v>112</v>
      </c>
    </row>
    <row r="41" spans="2:6" ht="12.75">
      <c r="B41" s="23" t="s">
        <v>17</v>
      </c>
      <c r="D41" s="158">
        <v>12</v>
      </c>
      <c r="E41" s="108"/>
      <c r="F41" s="144" t="s">
        <v>113</v>
      </c>
    </row>
    <row r="42" spans="2:5" ht="13.5" thickBot="1">
      <c r="B42" s="24" t="s">
        <v>18</v>
      </c>
      <c r="C42" s="15"/>
      <c r="D42" s="21"/>
      <c r="E42" s="47">
        <f>0.000125*(E35*$D35+E36*$D36+E37*$D37+E38*$D38+D39*E39+D40*E40+E41*$D41)</f>
        <v>0</v>
      </c>
    </row>
    <row r="43" spans="2:5" ht="12.75">
      <c r="B43" s="12"/>
      <c r="C43" s="12"/>
      <c r="D43" s="12"/>
      <c r="E43" s="48"/>
    </row>
    <row r="44" spans="1:5" ht="13.5" thickBot="1">
      <c r="A44" s="12"/>
      <c r="B44" s="16" t="s">
        <v>24</v>
      </c>
      <c r="C44" s="12"/>
      <c r="D44" s="12"/>
      <c r="E44" s="49"/>
    </row>
    <row r="45" spans="2:5" ht="12.75">
      <c r="B45" s="37" t="s">
        <v>41</v>
      </c>
      <c r="C45" s="19"/>
      <c r="D45" s="19"/>
      <c r="E45" s="83"/>
    </row>
    <row r="46" spans="2:5" ht="12.75">
      <c r="B46" s="11" t="s">
        <v>40</v>
      </c>
      <c r="C46" s="20"/>
      <c r="D46" s="20"/>
      <c r="E46" s="93"/>
    </row>
    <row r="47" spans="2:5" ht="12.75">
      <c r="B47" s="23" t="s">
        <v>42</v>
      </c>
      <c r="C47" s="20"/>
      <c r="D47" s="20"/>
      <c r="E47" s="92"/>
    </row>
    <row r="48" spans="2:5" ht="12.75">
      <c r="B48" s="11" t="s">
        <v>43</v>
      </c>
      <c r="C48" s="20"/>
      <c r="D48" s="20"/>
      <c r="E48" s="93"/>
    </row>
    <row r="49" spans="2:5" ht="12.75">
      <c r="B49" s="23" t="s">
        <v>44</v>
      </c>
      <c r="C49" s="12"/>
      <c r="D49" s="12"/>
      <c r="E49" s="92"/>
    </row>
    <row r="50" spans="2:5" ht="12.75">
      <c r="B50" s="11" t="s">
        <v>45</v>
      </c>
      <c r="C50" s="12"/>
      <c r="D50" s="12"/>
      <c r="E50" s="93"/>
    </row>
    <row r="51" spans="2:5" ht="12.75">
      <c r="B51" s="23" t="s">
        <v>46</v>
      </c>
      <c r="C51" s="12"/>
      <c r="D51" s="12"/>
      <c r="E51" s="92"/>
    </row>
    <row r="52" spans="2:5" ht="12.75">
      <c r="B52" s="27" t="s">
        <v>47</v>
      </c>
      <c r="C52" s="33"/>
      <c r="D52" s="33"/>
      <c r="E52" s="94"/>
    </row>
    <row r="53" spans="2:5" ht="13.5" thickBot="1">
      <c r="B53" s="30" t="s">
        <v>34</v>
      </c>
      <c r="C53" s="31"/>
      <c r="D53" s="31"/>
      <c r="E53" s="66">
        <f>0.001*E9*(E46*E45+E48*E47+E50*E49+E52*E51)</f>
        <v>0</v>
      </c>
    </row>
    <row r="54" spans="2:5" ht="12.75">
      <c r="B54" s="16"/>
      <c r="C54" s="12"/>
      <c r="D54" s="12"/>
      <c r="E54" s="50"/>
    </row>
    <row r="55" spans="2:5" ht="13.5" thickBot="1">
      <c r="B55" s="16" t="s">
        <v>26</v>
      </c>
      <c r="C55" s="12"/>
      <c r="D55" s="12"/>
      <c r="E55" s="50"/>
    </row>
    <row r="56" spans="2:5" ht="12.75">
      <c r="B56" s="9" t="s">
        <v>27</v>
      </c>
      <c r="C56" s="10"/>
      <c r="D56" s="10"/>
      <c r="E56" s="95"/>
    </row>
    <row r="57" spans="2:7" ht="12.75">
      <c r="B57" s="140" t="s">
        <v>50</v>
      </c>
      <c r="C57" s="141"/>
      <c r="D57" s="141"/>
      <c r="E57" s="96"/>
      <c r="G57" s="28"/>
    </row>
    <row r="58" spans="2:5" ht="12.75">
      <c r="B58" s="62" t="s">
        <v>51</v>
      </c>
      <c r="C58" s="6"/>
      <c r="D58" s="6"/>
      <c r="E58" s="96"/>
    </row>
    <row r="59" spans="2:5" ht="12.75">
      <c r="B59" s="62" t="s">
        <v>53</v>
      </c>
      <c r="C59" s="6"/>
      <c r="D59" s="6"/>
      <c r="E59" s="96"/>
    </row>
    <row r="60" spans="2:5" ht="12.75">
      <c r="B60" s="101" t="s">
        <v>88</v>
      </c>
      <c r="C60" s="102"/>
      <c r="D60" s="103"/>
      <c r="E60" s="104">
        <f>SUM(E56:E59)</f>
        <v>0</v>
      </c>
    </row>
    <row r="61" spans="2:7" ht="12.75">
      <c r="B61" s="128" t="s">
        <v>11</v>
      </c>
      <c r="C61" s="129"/>
      <c r="D61" s="61"/>
      <c r="E61" s="96"/>
      <c r="G61" s="28"/>
    </row>
    <row r="62" spans="2:7" ht="13.5" thickBot="1">
      <c r="B62" s="130" t="s">
        <v>12</v>
      </c>
      <c r="C62" s="131"/>
      <c r="D62" s="63"/>
      <c r="E62" s="97"/>
      <c r="G62" s="28"/>
    </row>
    <row r="63" spans="2:5" ht="12.75">
      <c r="B63" s="5"/>
      <c r="C63" s="6"/>
      <c r="D63" s="6"/>
      <c r="E63" s="50"/>
    </row>
    <row r="64" spans="2:5" ht="13.5" thickBot="1">
      <c r="B64" s="7" t="s">
        <v>32</v>
      </c>
      <c r="E64" s="39"/>
    </row>
    <row r="65" spans="2:5" ht="12.75">
      <c r="B65" s="37" t="s">
        <v>74</v>
      </c>
      <c r="C65" s="10"/>
      <c r="D65" s="10"/>
      <c r="E65" s="51">
        <f>E24</f>
        <v>0</v>
      </c>
    </row>
    <row r="66" spans="2:5" ht="12.75">
      <c r="B66" s="115" t="s">
        <v>101</v>
      </c>
      <c r="C66" s="116"/>
      <c r="D66" s="116"/>
      <c r="E66" s="112">
        <f>E26</f>
        <v>0</v>
      </c>
    </row>
    <row r="67" spans="2:7" ht="12.75">
      <c r="B67" s="23" t="s">
        <v>128</v>
      </c>
      <c r="C67" s="12"/>
      <c r="D67" s="12"/>
      <c r="E67" s="112">
        <f>E28</f>
        <v>0</v>
      </c>
      <c r="G67" s="28"/>
    </row>
    <row r="68" spans="2:5" ht="12.75">
      <c r="B68" s="23" t="s">
        <v>73</v>
      </c>
      <c r="C68" s="12"/>
      <c r="D68" s="12"/>
      <c r="E68" s="119">
        <f>E30</f>
        <v>0</v>
      </c>
    </row>
    <row r="69" spans="2:5" ht="12.75">
      <c r="B69" s="11" t="s">
        <v>38</v>
      </c>
      <c r="C69" s="12"/>
      <c r="D69" s="12"/>
      <c r="E69" s="52">
        <f>E42</f>
        <v>0</v>
      </c>
    </row>
    <row r="70" spans="1:7" ht="12.75">
      <c r="A70" s="12"/>
      <c r="B70" s="11" t="s">
        <v>28</v>
      </c>
      <c r="C70" s="13"/>
      <c r="D70" s="13"/>
      <c r="E70" s="53">
        <f>E57</f>
        <v>0</v>
      </c>
      <c r="F70" s="68"/>
      <c r="G70" s="28"/>
    </row>
    <row r="71" spans="1:5" ht="12.75">
      <c r="A71" s="12"/>
      <c r="B71" s="126" t="s">
        <v>11</v>
      </c>
      <c r="C71" s="127"/>
      <c r="D71" s="61"/>
      <c r="E71" s="53">
        <f>E61</f>
        <v>0</v>
      </c>
    </row>
    <row r="72" spans="1:8" ht="13.5" thickBot="1">
      <c r="A72" s="12"/>
      <c r="B72" s="14" t="s">
        <v>20</v>
      </c>
      <c r="C72" s="15" t="s">
        <v>52</v>
      </c>
      <c r="D72" s="67">
        <f>E24-G24+E26-F26+E28-F28+E30-F30+E42</f>
        <v>0</v>
      </c>
      <c r="E72" s="43">
        <f>E65+E66+E67+E68+E69-E70-E71</f>
        <v>0</v>
      </c>
      <c r="G72" s="28"/>
      <c r="H72" s="28"/>
    </row>
    <row r="73" spans="1:5" ht="12.75">
      <c r="A73" s="12"/>
      <c r="B73" s="16"/>
      <c r="C73" s="12"/>
      <c r="D73" s="12"/>
      <c r="E73" s="50"/>
    </row>
    <row r="74" spans="1:5" ht="13.5" thickBot="1">
      <c r="A74" s="12"/>
      <c r="B74" s="16" t="s">
        <v>31</v>
      </c>
      <c r="C74" s="12"/>
      <c r="D74" s="12"/>
      <c r="E74" s="54"/>
    </row>
    <row r="75" spans="2:5" ht="12.75">
      <c r="B75" s="37" t="s">
        <v>86</v>
      </c>
      <c r="C75" s="10"/>
      <c r="D75" s="10"/>
      <c r="E75" s="51">
        <f>E65</f>
        <v>0</v>
      </c>
    </row>
    <row r="76" spans="2:5" ht="12.75">
      <c r="B76" s="115" t="s">
        <v>102</v>
      </c>
      <c r="C76" s="116"/>
      <c r="D76" s="116"/>
      <c r="E76" s="112">
        <f>E66</f>
        <v>0</v>
      </c>
    </row>
    <row r="77" spans="2:5" ht="12.75">
      <c r="B77" s="23" t="s">
        <v>129</v>
      </c>
      <c r="C77" s="12"/>
      <c r="D77" s="12"/>
      <c r="E77" s="112">
        <f>E67</f>
        <v>0</v>
      </c>
    </row>
    <row r="78" spans="2:5" ht="12.75">
      <c r="B78" s="23" t="s">
        <v>87</v>
      </c>
      <c r="C78" s="12"/>
      <c r="D78" s="12"/>
      <c r="E78" s="119">
        <f>E68</f>
        <v>0</v>
      </c>
    </row>
    <row r="79" spans="2:8" ht="12.75">
      <c r="B79" s="11" t="s">
        <v>37</v>
      </c>
      <c r="C79" s="12"/>
      <c r="D79" s="12"/>
      <c r="E79" s="52">
        <f>E42</f>
        <v>0</v>
      </c>
      <c r="H79" s="28"/>
    </row>
    <row r="80" spans="2:5" ht="12.75">
      <c r="B80" s="11" t="s">
        <v>54</v>
      </c>
      <c r="C80" s="12"/>
      <c r="D80" s="12"/>
      <c r="E80" s="52">
        <f>E59</f>
        <v>0</v>
      </c>
    </row>
    <row r="81" spans="2:5" ht="12.75">
      <c r="B81" s="128" t="s">
        <v>11</v>
      </c>
      <c r="C81" s="129"/>
      <c r="D81" s="61"/>
      <c r="E81" s="53">
        <f>E61</f>
        <v>0</v>
      </c>
    </row>
    <row r="82" spans="2:6" ht="12.75">
      <c r="B82" s="138" t="s">
        <v>12</v>
      </c>
      <c r="C82" s="139"/>
      <c r="D82" s="6"/>
      <c r="E82" s="53">
        <f>E62</f>
        <v>0</v>
      </c>
      <c r="F82" s="68"/>
    </row>
    <row r="83" spans="2:5" ht="13.5" thickBot="1">
      <c r="B83" s="122" t="s">
        <v>21</v>
      </c>
      <c r="C83" s="123"/>
      <c r="D83" s="59"/>
      <c r="E83" s="43">
        <f>E75+E76+E77+E78+E79+E80*0.5-E81-E82</f>
        <v>0</v>
      </c>
    </row>
    <row r="84" ht="13.5" thickBot="1">
      <c r="E84" s="39"/>
    </row>
    <row r="85" spans="2:5" ht="13.5" thickBot="1">
      <c r="B85" s="17" t="s">
        <v>22</v>
      </c>
      <c r="C85" s="18"/>
      <c r="D85" s="18"/>
      <c r="E85" s="55">
        <f>E72+E83</f>
        <v>0</v>
      </c>
    </row>
    <row r="86" ht="12.75">
      <c r="E86" s="56"/>
    </row>
    <row r="87" spans="2:5" ht="13.5" thickBot="1">
      <c r="B87" s="7" t="s">
        <v>29</v>
      </c>
      <c r="E87" s="56"/>
    </row>
    <row r="88" spans="2:9" ht="14.25">
      <c r="B88" s="37" t="s">
        <v>74</v>
      </c>
      <c r="C88" s="19"/>
      <c r="D88" s="19"/>
      <c r="E88" s="51">
        <f>IF(E20=0,E10*32.75*D10/1000,E10*40.25*D10/1000)</f>
        <v>0</v>
      </c>
      <c r="G88" s="8" t="s">
        <v>82</v>
      </c>
      <c r="I88" s="8" t="s">
        <v>76</v>
      </c>
    </row>
    <row r="89" spans="2:5" ht="12.75" customHeight="1">
      <c r="B89" s="23" t="s">
        <v>75</v>
      </c>
      <c r="C89" s="20"/>
      <c r="D89" s="75" t="str">
        <f>IF(E20=0,"(k. Dusch)","(Dusch vorh.)")</f>
        <v>(k. Dusch)</v>
      </c>
      <c r="E89" s="52">
        <f>E88</f>
        <v>0</v>
      </c>
    </row>
    <row r="90" spans="2:9" ht="14.25">
      <c r="B90" s="23" t="s">
        <v>103</v>
      </c>
      <c r="C90" s="20"/>
      <c r="D90" s="20"/>
      <c r="E90" s="112">
        <f>IF(E21=0,E11*32.75*D11/1000*0.75,E11*40.25*D11/1000*0.75)</f>
        <v>0</v>
      </c>
      <c r="G90" s="8" t="s">
        <v>83</v>
      </c>
      <c r="I90" s="8" t="s">
        <v>77</v>
      </c>
    </row>
    <row r="91" spans="2:5" ht="12.75" customHeight="1">
      <c r="B91" s="23" t="s">
        <v>104</v>
      </c>
      <c r="C91" s="20"/>
      <c r="D91" s="75" t="str">
        <f>IF(E21=0,"(k. Dusch)","(Dusch vorh.)")</f>
        <v>(k. Dusch)</v>
      </c>
      <c r="E91" s="112">
        <f>E90</f>
        <v>0</v>
      </c>
    </row>
    <row r="92" spans="2:9" ht="14.25">
      <c r="B92" s="23" t="s">
        <v>130</v>
      </c>
      <c r="C92" s="12"/>
      <c r="D92" s="12"/>
      <c r="E92" s="112">
        <f>E12*27.75*D12/1000*0.75</f>
        <v>0</v>
      </c>
      <c r="G92" s="8" t="s">
        <v>84</v>
      </c>
      <c r="I92" s="8" t="s">
        <v>78</v>
      </c>
    </row>
    <row r="93" spans="2:5" ht="12.75">
      <c r="B93" s="23" t="s">
        <v>131</v>
      </c>
      <c r="C93" s="12"/>
      <c r="D93" s="12"/>
      <c r="E93" s="112">
        <f>E92</f>
        <v>0</v>
      </c>
    </row>
    <row r="94" spans="2:9" ht="14.25">
      <c r="B94" s="23" t="s">
        <v>80</v>
      </c>
      <c r="C94" s="12"/>
      <c r="D94" s="12"/>
      <c r="E94" s="111">
        <f>1/2*D13*E13*3*(1/3*D16*E16+D17*9+D21*E21)*D12/1000</f>
        <v>0</v>
      </c>
      <c r="G94" s="8" t="s">
        <v>81</v>
      </c>
      <c r="I94" s="8" t="s">
        <v>89</v>
      </c>
    </row>
    <row r="95" spans="2:5" ht="12.75">
      <c r="B95" s="23" t="s">
        <v>79</v>
      </c>
      <c r="C95" s="12"/>
      <c r="D95" s="12"/>
      <c r="E95" s="111">
        <f>E94</f>
        <v>0</v>
      </c>
    </row>
    <row r="96" spans="2:9" ht="12.75">
      <c r="B96" s="11" t="s">
        <v>35</v>
      </c>
      <c r="C96" s="12"/>
      <c r="D96" s="12"/>
      <c r="E96" s="52">
        <f>E8*400/3*0.125/1000</f>
        <v>0</v>
      </c>
      <c r="G96" s="8" t="s">
        <v>57</v>
      </c>
      <c r="I96" s="8" t="s">
        <v>85</v>
      </c>
    </row>
    <row r="97" spans="2:5" ht="12.75">
      <c r="B97" s="11" t="s">
        <v>36</v>
      </c>
      <c r="C97" s="12"/>
      <c r="D97" s="12"/>
      <c r="E97" s="52">
        <f>E96</f>
        <v>0</v>
      </c>
    </row>
    <row r="98" spans="2:7" ht="14.25">
      <c r="B98" s="11" t="s">
        <v>30</v>
      </c>
      <c r="C98" s="12"/>
      <c r="D98" s="12"/>
      <c r="E98" s="52">
        <f>0.001*0.8*0.5*E9*(E45+E47+E49+E51)</f>
        <v>0</v>
      </c>
      <c r="G98" s="8" t="s">
        <v>58</v>
      </c>
    </row>
    <row r="99" spans="2:5" ht="13.5" thickBot="1">
      <c r="B99" s="14" t="s">
        <v>67</v>
      </c>
      <c r="C99" s="26"/>
      <c r="D99" s="26"/>
      <c r="E99" s="74">
        <f>SUM(E88:E98)</f>
        <v>0</v>
      </c>
    </row>
    <row r="100" ht="13.5" thickBot="1">
      <c r="E100" s="39"/>
    </row>
    <row r="101" spans="2:5" ht="13.5" thickBot="1">
      <c r="B101" s="17" t="s">
        <v>39</v>
      </c>
      <c r="C101" s="18"/>
      <c r="D101" s="18"/>
      <c r="E101" s="57" t="e">
        <f>E85/E99</f>
        <v>#DIV/0!</v>
      </c>
    </row>
    <row r="102" ht="13.5" thickBot="1">
      <c r="E102" s="58"/>
    </row>
    <row r="103" spans="2:7" s="36" customFormat="1" ht="21.75" thickBot="1">
      <c r="B103" s="34" t="s">
        <v>48</v>
      </c>
      <c r="C103" s="35"/>
      <c r="D103" s="35"/>
      <c r="E103" s="73" t="e">
        <f>IF(E101&lt;(2/3),150-(150*E101),110-(90*E101))</f>
        <v>#DIV/0!</v>
      </c>
      <c r="G103" s="36" t="s">
        <v>59</v>
      </c>
    </row>
    <row r="104" ht="12.75">
      <c r="E104" s="29"/>
    </row>
    <row r="105" spans="4:5" ht="12.75" hidden="1">
      <c r="D105" s="70" t="s">
        <v>55</v>
      </c>
      <c r="E105" s="70" t="s">
        <v>56</v>
      </c>
    </row>
    <row r="106" spans="4:5" ht="12.75" hidden="1">
      <c r="D106" s="72">
        <v>0.33</v>
      </c>
      <c r="E106" s="8">
        <v>100</v>
      </c>
    </row>
    <row r="107" spans="4:5" ht="12.75" hidden="1">
      <c r="D107" s="69">
        <f>D108-(D108-D103)/5</f>
        <v>0.39072</v>
      </c>
      <c r="E107" s="8">
        <v>90</v>
      </c>
    </row>
    <row r="108" spans="4:5" ht="12.75" hidden="1">
      <c r="D108" s="69">
        <f>D109-(D109-D106)/5</f>
        <v>0.4884</v>
      </c>
      <c r="E108" s="8">
        <v>80</v>
      </c>
    </row>
    <row r="109" spans="4:5" ht="12.75" hidden="1">
      <c r="D109" s="69">
        <f>D110-(D111-D106)/5</f>
        <v>0.528</v>
      </c>
      <c r="E109" s="8">
        <v>70</v>
      </c>
    </row>
    <row r="110" spans="4:5" ht="12.75" hidden="1">
      <c r="D110" s="69">
        <f>D111-(D111-D106)/5</f>
        <v>0.5940000000000001</v>
      </c>
      <c r="E110" s="8">
        <v>60</v>
      </c>
    </row>
    <row r="111" spans="4:5" ht="12.75" hidden="1">
      <c r="D111" s="72">
        <v>0.66</v>
      </c>
      <c r="E111" s="8">
        <v>50</v>
      </c>
    </row>
    <row r="112" spans="4:5" ht="12.75" hidden="1">
      <c r="D112" s="69">
        <f>D113-(D114-D111)/3</f>
        <v>0.7733333333333334</v>
      </c>
      <c r="E112" s="8">
        <v>40</v>
      </c>
    </row>
    <row r="113" spans="4:5" ht="12.75" hidden="1">
      <c r="D113" s="69">
        <f>D114-(D114-D111)/3</f>
        <v>0.8866666666666667</v>
      </c>
      <c r="E113" s="8">
        <v>30</v>
      </c>
    </row>
    <row r="114" spans="4:5" ht="12.75" hidden="1">
      <c r="D114" s="71">
        <v>1</v>
      </c>
      <c r="E114" s="8">
        <v>20</v>
      </c>
    </row>
  </sheetData>
  <sheetProtection password="DBAF" sheet="1" scenarios="1" selectLockedCells="1"/>
  <mergeCells count="19">
    <mergeCell ref="B83:C83"/>
    <mergeCell ref="B57:D57"/>
    <mergeCell ref="B61:C61"/>
    <mergeCell ref="B62:C62"/>
    <mergeCell ref="B71:C71"/>
    <mergeCell ref="B81:C81"/>
    <mergeCell ref="B82:C82"/>
    <mergeCell ref="B25:C25"/>
    <mergeCell ref="B26:C26"/>
    <mergeCell ref="B27:C27"/>
    <mergeCell ref="B28:C28"/>
    <mergeCell ref="B30:C30"/>
    <mergeCell ref="B31:C31"/>
    <mergeCell ref="B2:D2"/>
    <mergeCell ref="C5:D5"/>
    <mergeCell ref="C6:D6"/>
    <mergeCell ref="H19:I19"/>
    <mergeCell ref="B23:C23"/>
    <mergeCell ref="B24:C24"/>
  </mergeCells>
  <printOptions/>
  <pageMargins left="0.7874015748031497" right="0.3937007874015748" top="0.984251968503937" bottom="0.984251968503937" header="0.5118110236220472" footer="0.5118110236220472"/>
  <pageSetup fitToHeight="2" horizontalDpi="600" verticalDpi="600" orientation="portrait" paperSize="9" r:id="rId2"/>
  <headerFooter alignWithMargins="0">
    <oddHeader>&amp;L&amp;G&amp;CTrinkwasserbedarf und Abwasseraufkommen</oddHeader>
    <oddFooter>&amp;LBNB Version 2011_1&amp;R&amp;F      &amp;P/&amp;N</oddFooter>
  </headerFooter>
  <rowBreaks count="1" manualBreakCount="1">
    <brk id="63" max="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Nannen</dc:creator>
  <cp:keywords/>
  <dc:description/>
  <cp:lastModifiedBy>Heidi Schütz</cp:lastModifiedBy>
  <cp:lastPrinted>2019-03-21T16:28:41Z</cp:lastPrinted>
  <dcterms:created xsi:type="dcterms:W3CDTF">2010-11-08T10:09:28Z</dcterms:created>
  <dcterms:modified xsi:type="dcterms:W3CDTF">2019-06-18T16:16:35Z</dcterms:modified>
  <cp:category/>
  <cp:version/>
  <cp:contentType/>
  <cp:contentStatus/>
</cp:coreProperties>
</file>